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600" windowHeight="9495" activeTab="1"/>
  </bookViews>
  <sheets>
    <sheet name="PERSONAL CONGRESO" sheetId="1" r:id="rId1"/>
    <sheet name="DIPUTADOS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J20" i="1"/>
  <c r="L20" s="1"/>
  <c r="M20" s="1"/>
  <c r="H20"/>
  <c r="P20"/>
  <c r="Q20"/>
  <c r="N20"/>
  <c r="O20"/>
  <c r="L19" l="1"/>
  <c r="H19"/>
  <c r="P19"/>
  <c r="Q19"/>
  <c r="N19"/>
  <c r="O19"/>
  <c r="L18"/>
  <c r="L17"/>
  <c r="H18"/>
  <c r="P18"/>
  <c r="Q18"/>
  <c r="N18"/>
  <c r="O18"/>
  <c r="H17"/>
  <c r="M17" s="1"/>
  <c r="P17"/>
  <c r="Q17"/>
  <c r="N17"/>
  <c r="O17"/>
  <c r="H9"/>
  <c r="Y47" i="2"/>
  <c r="X47"/>
  <c r="W47"/>
  <c r="I47"/>
  <c r="H47"/>
  <c r="D47"/>
  <c r="C47"/>
  <c r="Y45"/>
  <c r="X45"/>
  <c r="W45"/>
  <c r="I45"/>
  <c r="H45"/>
  <c r="D45"/>
  <c r="C45"/>
  <c r="Y43"/>
  <c r="X43"/>
  <c r="W43"/>
  <c r="I43"/>
  <c r="H43"/>
  <c r="D43"/>
  <c r="C43"/>
  <c r="Y41"/>
  <c r="X41"/>
  <c r="W41"/>
  <c r="I41"/>
  <c r="H41"/>
  <c r="D41"/>
  <c r="C41"/>
  <c r="Y40"/>
  <c r="X40"/>
  <c r="W40"/>
  <c r="I40"/>
  <c r="H40"/>
  <c r="D40"/>
  <c r="C40"/>
  <c r="Y38"/>
  <c r="X38"/>
  <c r="W38"/>
  <c r="I38"/>
  <c r="H38"/>
  <c r="D38"/>
  <c r="C38"/>
  <c r="Y37"/>
  <c r="X37"/>
  <c r="W37"/>
  <c r="I37"/>
  <c r="H37"/>
  <c r="D37"/>
  <c r="C37"/>
  <c r="Y35"/>
  <c r="X35"/>
  <c r="W35"/>
  <c r="I35"/>
  <c r="H35"/>
  <c r="D35"/>
  <c r="C35"/>
  <c r="Y34"/>
  <c r="X34"/>
  <c r="W34"/>
  <c r="I34"/>
  <c r="H34"/>
  <c r="D34"/>
  <c r="C34"/>
  <c r="Y32"/>
  <c r="X32"/>
  <c r="W32"/>
  <c r="I32"/>
  <c r="H32"/>
  <c r="D32"/>
  <c r="C32"/>
  <c r="Y31"/>
  <c r="X31"/>
  <c r="W31"/>
  <c r="I31"/>
  <c r="H31"/>
  <c r="D31"/>
  <c r="C31"/>
  <c r="Y30"/>
  <c r="X30"/>
  <c r="W30"/>
  <c r="I30"/>
  <c r="H30"/>
  <c r="D30"/>
  <c r="C30"/>
  <c r="Y28"/>
  <c r="X28"/>
  <c r="W28"/>
  <c r="I28"/>
  <c r="H28"/>
  <c r="D28"/>
  <c r="C28"/>
  <c r="Y27"/>
  <c r="X27"/>
  <c r="W27"/>
  <c r="I27"/>
  <c r="H27"/>
  <c r="D27"/>
  <c r="C27"/>
  <c r="Y26"/>
  <c r="X26"/>
  <c r="W26"/>
  <c r="I26"/>
  <c r="H26"/>
  <c r="D26"/>
  <c r="C26"/>
  <c r="Y25"/>
  <c r="X25"/>
  <c r="W25"/>
  <c r="I25"/>
  <c r="H25"/>
  <c r="D25"/>
  <c r="C25"/>
  <c r="Y24"/>
  <c r="X24"/>
  <c r="W24"/>
  <c r="I24"/>
  <c r="H24"/>
  <c r="D24"/>
  <c r="C24"/>
  <c r="Y22"/>
  <c r="X22"/>
  <c r="W22"/>
  <c r="I22"/>
  <c r="H22"/>
  <c r="D22"/>
  <c r="C22"/>
  <c r="Y21"/>
  <c r="X21"/>
  <c r="W21"/>
  <c r="I21"/>
  <c r="H21"/>
  <c r="D21"/>
  <c r="C21"/>
  <c r="Y20"/>
  <c r="X20"/>
  <c r="W20"/>
  <c r="I20"/>
  <c r="H20"/>
  <c r="D20"/>
  <c r="C20"/>
  <c r="Y19"/>
  <c r="X19"/>
  <c r="W19"/>
  <c r="I19"/>
  <c r="H19"/>
  <c r="D19"/>
  <c r="C19"/>
  <c r="Y18"/>
  <c r="X18"/>
  <c r="W18"/>
  <c r="I18"/>
  <c r="H18"/>
  <c r="D18"/>
  <c r="C18"/>
  <c r="Y17"/>
  <c r="X17"/>
  <c r="W17"/>
  <c r="Z17" s="1"/>
  <c r="I17"/>
  <c r="H17"/>
  <c r="D17"/>
  <c r="C17"/>
  <c r="V17" s="1"/>
  <c r="Y16"/>
  <c r="X16"/>
  <c r="W16"/>
  <c r="I16"/>
  <c r="H16"/>
  <c r="D16"/>
  <c r="C16"/>
  <c r="Z15"/>
  <c r="Y15"/>
  <c r="X15"/>
  <c r="W15"/>
  <c r="I15"/>
  <c r="H15"/>
  <c r="D15"/>
  <c r="C15"/>
  <c r="Y14"/>
  <c r="X14"/>
  <c r="W14"/>
  <c r="I14"/>
  <c r="H14"/>
  <c r="D14"/>
  <c r="C14"/>
  <c r="Y13"/>
  <c r="X13"/>
  <c r="W13"/>
  <c r="I13"/>
  <c r="H13"/>
  <c r="D13"/>
  <c r="C13"/>
  <c r="Y12"/>
  <c r="X12"/>
  <c r="W12"/>
  <c r="I12"/>
  <c r="H12"/>
  <c r="D12"/>
  <c r="C12"/>
  <c r="Y11"/>
  <c r="X11"/>
  <c r="W11"/>
  <c r="I11"/>
  <c r="H11"/>
  <c r="D11"/>
  <c r="C11"/>
  <c r="Y10"/>
  <c r="X10"/>
  <c r="W10"/>
  <c r="I10"/>
  <c r="H10"/>
  <c r="D10"/>
  <c r="C10"/>
  <c r="Y9"/>
  <c r="X9"/>
  <c r="W9"/>
  <c r="I9"/>
  <c r="H9"/>
  <c r="D9"/>
  <c r="C9"/>
  <c r="Y8"/>
  <c r="X8"/>
  <c r="W8"/>
  <c r="I8"/>
  <c r="H8"/>
  <c r="D8"/>
  <c r="C8"/>
  <c r="Y7"/>
  <c r="X7"/>
  <c r="W7"/>
  <c r="Z7" s="1"/>
  <c r="I7"/>
  <c r="H7"/>
  <c r="D7"/>
  <c r="C7"/>
  <c r="M18" i="1" l="1"/>
  <c r="M19"/>
  <c r="V9" i="2"/>
  <c r="Z13"/>
  <c r="Z18"/>
  <c r="V10"/>
  <c r="AA10" s="1"/>
  <c r="Z10"/>
  <c r="Z19"/>
  <c r="V24"/>
  <c r="Z24"/>
  <c r="V28"/>
  <c r="AA28" s="1"/>
  <c r="Z28"/>
  <c r="V34"/>
  <c r="Z34"/>
  <c r="V40"/>
  <c r="AA40" s="1"/>
  <c r="Z40"/>
  <c r="V47"/>
  <c r="Z47"/>
  <c r="Z9"/>
  <c r="V18"/>
  <c r="AA18" s="1"/>
  <c r="Z11"/>
  <c r="AA9"/>
  <c r="Z12"/>
  <c r="V20"/>
  <c r="V25"/>
  <c r="Z30"/>
  <c r="Z35"/>
  <c r="V41"/>
  <c r="AA41" s="1"/>
  <c r="Z41"/>
  <c r="V8"/>
  <c r="V13"/>
  <c r="AA13" s="1"/>
  <c r="V14"/>
  <c r="AA14" s="1"/>
  <c r="Z14"/>
  <c r="V21"/>
  <c r="AA21" s="1"/>
  <c r="Z21"/>
  <c r="V26"/>
  <c r="AA26" s="1"/>
  <c r="Z26"/>
  <c r="V31"/>
  <c r="AA31" s="1"/>
  <c r="Z31"/>
  <c r="V37"/>
  <c r="AA37" s="1"/>
  <c r="Z37"/>
  <c r="V43"/>
  <c r="AA43" s="1"/>
  <c r="Z43"/>
  <c r="AA17"/>
  <c r="V11"/>
  <c r="AA11" s="1"/>
  <c r="V12"/>
  <c r="AA12" s="1"/>
  <c r="V19"/>
  <c r="AA19" s="1"/>
  <c r="Z20"/>
  <c r="Z25"/>
  <c r="V30"/>
  <c r="AA30" s="1"/>
  <c r="V35"/>
  <c r="AA35" s="1"/>
  <c r="Z8"/>
  <c r="V15"/>
  <c r="AA15" s="1"/>
  <c r="V16"/>
  <c r="AA16" s="1"/>
  <c r="Z16"/>
  <c r="V22"/>
  <c r="AA22" s="1"/>
  <c r="Z22"/>
  <c r="V27"/>
  <c r="AA27" s="1"/>
  <c r="Z27"/>
  <c r="V32"/>
  <c r="AA32" s="1"/>
  <c r="Z32"/>
  <c r="V38"/>
  <c r="AA38" s="1"/>
  <c r="Z38"/>
  <c r="V45"/>
  <c r="AA45" s="1"/>
  <c r="Z45"/>
  <c r="V7"/>
  <c r="AA47" l="1"/>
  <c r="AA34"/>
  <c r="AA24"/>
  <c r="AA8"/>
  <c r="AA20"/>
  <c r="AA25"/>
  <c r="AA7"/>
  <c r="Q7" i="1" l="1"/>
  <c r="Q8"/>
  <c r="Q9"/>
  <c r="Q10"/>
  <c r="Q11"/>
  <c r="Q12"/>
  <c r="Q13"/>
  <c r="Q14"/>
  <c r="Q15"/>
  <c r="Q16"/>
  <c r="Q6"/>
  <c r="P7"/>
  <c r="P8"/>
  <c r="P9"/>
  <c r="P10"/>
  <c r="P11"/>
  <c r="P12"/>
  <c r="P13"/>
  <c r="P14"/>
  <c r="P15"/>
  <c r="P16"/>
  <c r="P6"/>
  <c r="O7"/>
  <c r="O8"/>
  <c r="O9"/>
  <c r="O10"/>
  <c r="O11"/>
  <c r="O12"/>
  <c r="O13"/>
  <c r="O14"/>
  <c r="O15"/>
  <c r="O16"/>
  <c r="O6"/>
  <c r="N7"/>
  <c r="N8"/>
  <c r="N9"/>
  <c r="N10"/>
  <c r="N11"/>
  <c r="N12"/>
  <c r="N13"/>
  <c r="N14"/>
  <c r="N15"/>
  <c r="N16"/>
  <c r="N6"/>
  <c r="L15"/>
  <c r="L13"/>
  <c r="L8"/>
  <c r="L11"/>
  <c r="L10"/>
  <c r="L16"/>
  <c r="L14"/>
  <c r="L7"/>
  <c r="L12"/>
  <c r="L9"/>
  <c r="M9" s="1"/>
  <c r="H7"/>
  <c r="H8"/>
  <c r="H10"/>
  <c r="H11"/>
  <c r="H12"/>
  <c r="H13"/>
  <c r="M13" s="1"/>
  <c r="H14"/>
  <c r="H15"/>
  <c r="H16"/>
  <c r="L6"/>
  <c r="H6"/>
  <c r="M14" l="1"/>
  <c r="M11"/>
  <c r="M12"/>
  <c r="M6"/>
  <c r="M16"/>
  <c r="M15"/>
  <c r="M7"/>
  <c r="M8"/>
  <c r="M10"/>
</calcChain>
</file>

<file path=xl/sharedStrings.xml><?xml version="1.0" encoding="utf-8"?>
<sst xmlns="http://schemas.openxmlformats.org/spreadsheetml/2006/main" count="191" uniqueCount="125">
  <si>
    <t xml:space="preserve">P E R C E P C I O N E S  </t>
  </si>
  <si>
    <t xml:space="preserve">D E D U C C I O N E S </t>
  </si>
  <si>
    <t>PERCEPCIONES ANUALES</t>
  </si>
  <si>
    <t>NOMBRE</t>
  </si>
  <si>
    <t>SUELDO</t>
  </si>
  <si>
    <t>COMPENSACION</t>
  </si>
  <si>
    <t>TOTAL PERCEPCIONES BRUTAS</t>
  </si>
  <si>
    <t>12%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</si>
  <si>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</si>
  <si>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</si>
  <si>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</si>
  <si>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</si>
  <si>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</si>
  <si>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</si>
  <si>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</si>
  <si>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</si>
  <si>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</si>
  <si>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</si>
  <si>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</si>
  <si>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DIP. VICTOR MANUEL URIBE MONTOYA</t>
  </si>
  <si>
    <t>DIP. JESUS ALBERTO VALENCIANO GARCIA</t>
  </si>
  <si>
    <t>DIP. HEVER QUEZADA FLORES</t>
  </si>
  <si>
    <t>DIP. MIGUEL ALBERTO VALLEJO LOZANO</t>
  </si>
  <si>
    <t>DIP. GABRIEL ANGEL GARCIA CANTU</t>
  </si>
  <si>
    <t>DIP. MARIBEL HERNANDEZ MARTINEZ</t>
  </si>
  <si>
    <t>DIP. DIANA KARINA VELAZQUEZ RAMIREZ</t>
  </si>
  <si>
    <t>DIP. PEDRO TORRES ESTRADA</t>
  </si>
  <si>
    <t>MORENA</t>
  </si>
  <si>
    <t>DIP. JESUS VILLARREAL MACIAS</t>
  </si>
  <si>
    <t>DIP. MIGUEL FRANCISCO LA TORRE SAENZ</t>
  </si>
  <si>
    <t>PUESTO</t>
  </si>
  <si>
    <t>RELACIÓN CON EL H. CONGRESO DEL ESTADO</t>
  </si>
  <si>
    <t>EMPLEADO</t>
  </si>
  <si>
    <t>LUIS ENRIQUE ACOSTA TORRES</t>
  </si>
  <si>
    <t>NORBERTO ANTONIO SOLIS CARRERA</t>
  </si>
  <si>
    <t>PRISCILA SOTO JIMENEZ</t>
  </si>
  <si>
    <t>EDGAR MARRUFO RODRÍGUEZ</t>
  </si>
  <si>
    <t>PRISCILA NACIFF MORALES</t>
  </si>
  <si>
    <t>LUIS ALEJANDRO TARANGO CHAVIRA</t>
  </si>
  <si>
    <t>ROBERTO RIVERA CORONADO</t>
  </si>
  <si>
    <t>ROBERTO PEÑA SALCIDO</t>
  </si>
  <si>
    <t>FRANCISCO HUGO GUTIÉRREZ DÁVILA</t>
  </si>
  <si>
    <t>JORGE NEAVES CHACÓN</t>
  </si>
  <si>
    <t>FERNANDO PADILLA FABELA</t>
  </si>
  <si>
    <t>BONO DE DESPENSA</t>
  </si>
  <si>
    <t>BONO DE TRANSPORTE</t>
  </si>
  <si>
    <t>SECRETARIO</t>
  </si>
  <si>
    <t>FONDO PROPIO</t>
  </si>
  <si>
    <t>SERVICIO MEDICO</t>
  </si>
  <si>
    <t>TECNICO EN COMPUTACIÓN SIND.</t>
  </si>
  <si>
    <t>JEFE DE OFICINA</t>
  </si>
  <si>
    <t>ASESOR TECNICO</t>
  </si>
  <si>
    <t>TECNICO EN COMPUTACIÓN</t>
  </si>
  <si>
    <t>ASESOR TECNICO 2</t>
  </si>
  <si>
    <t>JEFE DE DIVISIÓN</t>
  </si>
  <si>
    <t>PERSONAL ESPECIALIZADO</t>
  </si>
  <si>
    <t>ASESOR TÉCNICO</t>
  </si>
  <si>
    <t>DIETA</t>
  </si>
  <si>
    <t xml:space="preserve">GRATIF. ANUAL S/DIETA </t>
  </si>
  <si>
    <t xml:space="preserve"> PRIMA VACACIONAL S/DIETA</t>
  </si>
  <si>
    <t>BONO DE PRODUCTIVIDAD</t>
  </si>
  <si>
    <t>SUBVENCIONES</t>
  </si>
  <si>
    <t>COMBUSTIBLE</t>
  </si>
  <si>
    <t>CELULAR</t>
  </si>
  <si>
    <t>APOYOS GESTORÍA</t>
  </si>
  <si>
    <t>FONDO DE AHORRO</t>
  </si>
  <si>
    <t>VIATICOS</t>
  </si>
  <si>
    <t>MESA DIRECTIVA</t>
  </si>
  <si>
    <t>GASTOS DE REPRESENTACION</t>
  </si>
  <si>
    <t>COORDINADORES</t>
  </si>
  <si>
    <t>SUBCOORDINADORES</t>
  </si>
  <si>
    <t>IMPUESTOS (APROX)</t>
  </si>
  <si>
    <t>ANUAL 15 DE DICIEMBRE</t>
  </si>
  <si>
    <t>P A N</t>
  </si>
  <si>
    <t>DIP. PATRICIA GLORIA JURADO ALONSO</t>
  </si>
  <si>
    <t>DIP. GUSTAVO ALFARO ONTIVEROS</t>
  </si>
  <si>
    <t>DIP.LAURA MONICA MARIN FRANCO</t>
  </si>
  <si>
    <t>DIP. LILIANA ARACELI IBARRA RIVERA</t>
  </si>
  <si>
    <t>DIP. NADIA XOCHILT SIQUEIROS LOERA</t>
  </si>
  <si>
    <t>DIP. FRANCISCO JAVIER MALAXECHEVERRIA GONZALEZ</t>
  </si>
  <si>
    <t>DIP. JORGE CARLOS SOTO PRIETO</t>
  </si>
  <si>
    <t>DIP. BLANCA AMELIA GAMEZ GUTIERREZ</t>
  </si>
  <si>
    <t>DIP. CARMEN ROCIO GONZALEZ ALONSO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</si>
  <si>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</si>
  <si>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</si>
  <si>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</si>
  <si>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</si>
  <si>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</si>
  <si>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</si>
  <si>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</si>
  <si>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</si>
  <si>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</si>
  <si>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</si>
  <si>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</si>
  <si>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</si>
  <si>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</si>
  <si>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</si>
  <si>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ALEJANDRO GLORIA GONZALEZ</t>
  </si>
  <si>
    <t>DIP. LETICIA ORTEGA MAYNEZ</t>
  </si>
  <si>
    <t>P R D</t>
  </si>
  <si>
    <t>DIP. CRYSTAL TOVAR ARAGON</t>
  </si>
  <si>
    <t>MC</t>
  </si>
  <si>
    <t>ENCUENTRO SOCIAL</t>
  </si>
  <si>
    <t>DIP. ISRAEL FIERRO TERRAZAS</t>
  </si>
  <si>
    <t xml:space="preserve">C. DIPUTADOS DEL H. CONGRESO DEL ESTADO QUE PARTICIPARON EN PROCESO DE SELECCIÓN DE COMISIONADOS ICHITAIP </t>
  </si>
  <si>
    <t>PERSONAL DEL H. CONGRESO DEL ESTADO QUE PARTICIPÓ EN PROCESO DE SELECCIÓN COMISIONADOS DE ICHITAIP</t>
  </si>
  <si>
    <t>JAVIER GUERRERO AVENDAÑO</t>
  </si>
  <si>
    <t>MARIA IRENE RODRIGUEZ PRADO</t>
  </si>
  <si>
    <t>AUXILIAR ESPECIALIZADO SIND.</t>
  </si>
  <si>
    <t>(1)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</si>
  <si>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</si>
  <si>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</si>
  <si>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</si>
  <si>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(2)</t>
  </si>
  <si>
    <t>PERCEPCIONES GRAVABLES</t>
  </si>
  <si>
    <t>(3)</t>
  </si>
  <si>
    <t>CANTIDAD DE VIÁTICOS APROBADA SEGÚN ACTA NUM LXIV/36/16 DEL 6 DE NERO DEL 2016 PARA CADA DIPUTADO</t>
  </si>
  <si>
    <t>(4)</t>
  </si>
  <si>
    <t>(5)</t>
  </si>
  <si>
    <t>SOLICITA LA DIP. PRESIDENTA  CON FECHA 29 DE NOVIEMBRE NO SE LE OTORGE EL IMPORTE DE $3.470.00 POR CONCEPTO DE LA PARTIDA DE CELULAR.</t>
  </si>
  <si>
    <t>(6)</t>
  </si>
  <si>
    <t>IMPORTE QUE INCLUYE VIATICOS COMO DIPUTADA ($25,000) Y VIATICOS DE PRESIDENCIA ($30,000). DURANTE LOS MESES DE OCTUBRE A DICIEMBRE LOS VIATICOS COMO DIPUTADA NO FUERON EJERCIDOS Y COMO PRESIDENTA EN EL MISMO PERIODO SE EJERCIÓ UN IMPORTE DE $45,806.41</t>
  </si>
  <si>
    <t>LOS GASTOS DE REPRESENTACIÓN DE PRESIDENCIA  DEL CONGRESO SERAN COMPROBADOS Y LO QUE NO SEA EJERCIDO SERÁ REINTEGRADO. AL MES DE DICIEMBRE SE EJERCIERON $91,001.47.</t>
  </si>
  <si>
    <t>SONIA BERENICE PÉREZ CHACÓN</t>
  </si>
  <si>
    <t>ANGELINA YADIRA AGUIRRE NÁJERA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</si>
</sst>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b/>
      <sz val="7"/>
      <color indexed="10"/>
      <name val="Calibri"/>
      <family val="2"/>
      <scheme val="minor"/>
    </font>
    <font>
      <b/>
      <u/>
      <sz val="7"/>
      <color indexed="18"/>
      <name val="Calibri"/>
      <family val="2"/>
      <scheme val="minor"/>
    </font>
    <font>
      <b/>
      <u/>
      <sz val="7"/>
      <color indexed="17"/>
      <name val="Calibri"/>
      <family val="2"/>
      <scheme val="minor"/>
    </font>
    <font>
      <b/>
      <u/>
      <sz val="7"/>
      <color indexed="10"/>
      <name val="Calibri"/>
      <family val="2"/>
      <scheme val="minor"/>
    </font>
    <font>
      <b/>
      <u/>
      <sz val="7"/>
      <color theme="2" tint="-0.749992370372631"/>
      <name val="Calibri"/>
      <family val="2"/>
      <scheme val="minor"/>
    </font>
    <font>
      <b/>
      <u/>
      <sz val="7"/>
      <color indexed="5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 Unicode MS"/>
      <family val="2"/>
    </font>
    <font>
      <b/>
      <sz val="8"/>
      <name val="Arial Unicode MS"/>
      <family val="2"/>
    </font>
    <font>
      <sz val="8"/>
      <name val="Arial Unicode M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2" borderId="1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 wrapText="1"/>
    </xf>
    <xf numFmtId="0" fontId="3" fillId="6" borderId="9" xfId="0" applyFont="1" applyFill="1" applyBorder="1" applyAlignment="1">
      <alignment horizontal="center" wrapText="1"/>
    </xf>
    <xf numFmtId="0" fontId="3" fillId="6" borderId="12" xfId="0" applyFont="1" applyFill="1" applyBorder="1" applyAlignment="1">
      <alignment horizontal="center" wrapText="1"/>
    </xf>
    <xf numFmtId="0" fontId="3" fillId="6" borderId="13" xfId="0" applyFont="1" applyFill="1" applyBorder="1" applyAlignment="1">
      <alignment horizontal="center" wrapText="1"/>
    </xf>
    <xf numFmtId="0" fontId="3" fillId="6" borderId="11" xfId="0" applyFont="1" applyFill="1" applyBorder="1" applyAlignment="1">
      <alignment horizontal="center" wrapText="1"/>
    </xf>
    <xf numFmtId="0" fontId="3" fillId="6" borderId="15" xfId="0" applyFont="1" applyFill="1" applyBorder="1" applyAlignment="1">
      <alignment horizontal="center" wrapText="1"/>
    </xf>
    <xf numFmtId="0" fontId="3" fillId="6" borderId="14" xfId="0" applyFont="1" applyFill="1" applyBorder="1" applyAlignment="1">
      <alignment horizontal="center" wrapText="1"/>
    </xf>
    <xf numFmtId="4" fontId="4" fillId="6" borderId="9" xfId="0" applyNumberFormat="1" applyFont="1" applyFill="1" applyBorder="1" applyAlignment="1">
      <alignment horizontal="center"/>
    </xf>
    <xf numFmtId="4" fontId="4" fillId="6" borderId="10" xfId="0" applyNumberFormat="1" applyFont="1" applyFill="1" applyBorder="1" applyAlignment="1">
      <alignment horizontal="center"/>
    </xf>
    <xf numFmtId="4" fontId="4" fillId="6" borderId="11" xfId="0" applyNumberFormat="1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wrapText="1"/>
    </xf>
    <xf numFmtId="0" fontId="5" fillId="5" borderId="20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 wrapText="1"/>
    </xf>
    <xf numFmtId="0" fontId="3" fillId="7" borderId="19" xfId="0" applyFont="1" applyFill="1" applyBorder="1" applyAlignment="1">
      <alignment horizontal="center" wrapText="1"/>
    </xf>
    <xf numFmtId="0" fontId="5" fillId="7" borderId="20" xfId="0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4" fontId="4" fillId="0" borderId="21" xfId="0" applyNumberFormat="1" applyFont="1" applyBorder="1"/>
    <xf numFmtId="4" fontId="4" fillId="0" borderId="10" xfId="0" applyNumberFormat="1" applyFont="1" applyBorder="1"/>
    <xf numFmtId="0" fontId="1" fillId="2" borderId="5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center"/>
    </xf>
    <xf numFmtId="0" fontId="3" fillId="6" borderId="24" xfId="0" applyFont="1" applyFill="1" applyBorder="1" applyAlignment="1">
      <alignment horizontal="center" wrapText="1"/>
    </xf>
    <xf numFmtId="0" fontId="3" fillId="7" borderId="25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 wrapText="1"/>
    </xf>
    <xf numFmtId="0" fontId="6" fillId="8" borderId="0" xfId="0" applyFont="1" applyFill="1" applyBorder="1" applyAlignment="1">
      <alignment horizontal="left"/>
    </xf>
    <xf numFmtId="0" fontId="3" fillId="5" borderId="27" xfId="0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0" fontId="3" fillId="6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 wrapText="1"/>
    </xf>
    <xf numFmtId="0" fontId="3" fillId="5" borderId="17" xfId="0" applyFont="1" applyFill="1" applyBorder="1" applyAlignment="1">
      <alignment horizontal="center"/>
    </xf>
    <xf numFmtId="0" fontId="8" fillId="0" borderId="0" xfId="0" applyFont="1"/>
    <xf numFmtId="0" fontId="9" fillId="2" borderId="12" xfId="0" applyFont="1" applyFill="1" applyBorder="1" applyAlignment="1">
      <alignment horizontal="center"/>
    </xf>
    <xf numFmtId="0" fontId="9" fillId="6" borderId="10" xfId="0" applyFont="1" applyFill="1" applyBorder="1" applyAlignment="1">
      <alignment horizontal="center" wrapText="1"/>
    </xf>
    <xf numFmtId="0" fontId="9" fillId="6" borderId="13" xfId="0" applyFont="1" applyFill="1" applyBorder="1" applyAlignment="1">
      <alignment horizontal="center" wrapText="1"/>
    </xf>
    <xf numFmtId="0" fontId="9" fillId="6" borderId="11" xfId="0" applyFont="1" applyFill="1" applyBorder="1" applyAlignment="1">
      <alignment horizontal="center" wrapText="1"/>
    </xf>
    <xf numFmtId="0" fontId="9" fillId="6" borderId="9" xfId="0" applyFont="1" applyFill="1" applyBorder="1" applyAlignment="1">
      <alignment horizontal="center" wrapText="1"/>
    </xf>
    <xf numFmtId="0" fontId="9" fillId="6" borderId="15" xfId="0" applyFont="1" applyFill="1" applyBorder="1" applyAlignment="1">
      <alignment horizontal="center" wrapText="1"/>
    </xf>
    <xf numFmtId="0" fontId="9" fillId="6" borderId="16" xfId="0" applyFont="1" applyFill="1" applyBorder="1" applyAlignment="1">
      <alignment horizontal="center" wrapText="1"/>
    </xf>
    <xf numFmtId="0" fontId="9" fillId="6" borderId="14" xfId="0" applyFont="1" applyFill="1" applyBorder="1" applyAlignment="1">
      <alignment horizontal="center" wrapText="1"/>
    </xf>
    <xf numFmtId="4" fontId="8" fillId="6" borderId="10" xfId="0" applyNumberFormat="1" applyFont="1" applyFill="1" applyBorder="1" applyAlignment="1">
      <alignment horizontal="center"/>
    </xf>
    <xf numFmtId="0" fontId="9" fillId="5" borderId="19" xfId="0" applyFont="1" applyFill="1" applyBorder="1" applyAlignment="1">
      <alignment horizontal="center" wrapText="1"/>
    </xf>
    <xf numFmtId="0" fontId="7" fillId="5" borderId="20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 wrapText="1"/>
    </xf>
    <xf numFmtId="0" fontId="9" fillId="7" borderId="19" xfId="0" applyFont="1" applyFill="1" applyBorder="1" applyAlignment="1">
      <alignment horizontal="center" wrapText="1"/>
    </xf>
    <xf numFmtId="0" fontId="7" fillId="7" borderId="20" xfId="0" applyFont="1" applyFill="1" applyBorder="1" applyAlignment="1">
      <alignment horizontal="center"/>
    </xf>
    <xf numFmtId="4" fontId="8" fillId="0" borderId="10" xfId="0" applyNumberFormat="1" applyFont="1" applyBorder="1"/>
    <xf numFmtId="0" fontId="8" fillId="0" borderId="10" xfId="0" applyFont="1" applyBorder="1"/>
    <xf numFmtId="4" fontId="7" fillId="5" borderId="11" xfId="0" applyNumberFormat="1" applyFont="1" applyFill="1" applyBorder="1"/>
    <xf numFmtId="0" fontId="5" fillId="5" borderId="1" xfId="0" applyFont="1" applyFill="1" applyBorder="1"/>
    <xf numFmtId="0" fontId="4" fillId="0" borderId="0" xfId="0" applyFont="1"/>
    <xf numFmtId="0" fontId="3" fillId="5" borderId="8" xfId="0" applyFont="1" applyFill="1" applyBorder="1" applyAlignment="1">
      <alignment horizontal="center" wrapText="1"/>
    </xf>
    <xf numFmtId="0" fontId="3" fillId="6" borderId="16" xfId="0" applyFont="1" applyFill="1" applyBorder="1" applyAlignment="1">
      <alignment horizontal="center" wrapText="1"/>
    </xf>
    <xf numFmtId="0" fontId="4" fillId="8" borderId="0" xfId="0" applyFont="1" applyFill="1" applyBorder="1"/>
    <xf numFmtId="0" fontId="5" fillId="5" borderId="17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left"/>
    </xf>
    <xf numFmtId="4" fontId="5" fillId="0" borderId="21" xfId="0" applyNumberFormat="1" applyFont="1" applyBorder="1"/>
    <xf numFmtId="4" fontId="5" fillId="5" borderId="22" xfId="0" applyNumberFormat="1" applyFont="1" applyFill="1" applyBorder="1"/>
    <xf numFmtId="0" fontId="4" fillId="8" borderId="0" xfId="0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" fontId="5" fillId="5" borderId="11" xfId="0" applyNumberFormat="1" applyFont="1" applyFill="1" applyBorder="1"/>
    <xf numFmtId="0" fontId="7" fillId="5" borderId="7" xfId="0" applyFont="1" applyFill="1" applyBorder="1"/>
    <xf numFmtId="0" fontId="9" fillId="6" borderId="9" xfId="0" applyFont="1" applyFill="1" applyBorder="1" applyAlignment="1">
      <alignment horizontal="center"/>
    </xf>
    <xf numFmtId="0" fontId="9" fillId="5" borderId="32" xfId="0" applyFont="1" applyFill="1" applyBorder="1" applyAlignment="1">
      <alignment horizontal="center" wrapText="1"/>
    </xf>
    <xf numFmtId="0" fontId="9" fillId="6" borderId="14" xfId="0" applyFont="1" applyFill="1" applyBorder="1" applyAlignment="1">
      <alignment horizontal="center"/>
    </xf>
    <xf numFmtId="4" fontId="8" fillId="6" borderId="15" xfId="0" applyNumberFormat="1" applyFont="1" applyFill="1" applyBorder="1" applyAlignment="1">
      <alignment horizontal="center"/>
    </xf>
    <xf numFmtId="0" fontId="9" fillId="5" borderId="12" xfId="0" applyFont="1" applyFill="1" applyBorder="1" applyAlignment="1">
      <alignment horizontal="right"/>
    </xf>
    <xf numFmtId="0" fontId="9" fillId="5" borderId="18" xfId="0" applyFont="1" applyFill="1" applyBorder="1" applyAlignment="1">
      <alignment horizontal="center"/>
    </xf>
    <xf numFmtId="0" fontId="7" fillId="5" borderId="32" xfId="0" applyFont="1" applyFill="1" applyBorder="1" applyAlignment="1">
      <alignment horizontal="center"/>
    </xf>
    <xf numFmtId="0" fontId="8" fillId="0" borderId="21" xfId="0" applyFont="1" applyBorder="1"/>
    <xf numFmtId="0" fontId="7" fillId="0" borderId="21" xfId="0" applyFont="1" applyBorder="1"/>
    <xf numFmtId="0" fontId="7" fillId="5" borderId="11" xfId="0" applyFont="1" applyFill="1" applyBorder="1"/>
    <xf numFmtId="4" fontId="7" fillId="0" borderId="10" xfId="0" applyNumberFormat="1" applyFont="1" applyBorder="1"/>
    <xf numFmtId="0" fontId="11" fillId="2" borderId="5" xfId="0" applyFont="1" applyFill="1" applyBorder="1" applyAlignment="1">
      <alignment horizontal="left"/>
    </xf>
    <xf numFmtId="0" fontId="12" fillId="0" borderId="9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left"/>
    </xf>
    <xf numFmtId="0" fontId="13" fillId="0" borderId="9" xfId="0" applyFont="1" applyFill="1" applyBorder="1" applyAlignment="1">
      <alignment horizontal="left"/>
    </xf>
    <xf numFmtId="0" fontId="14" fillId="0" borderId="9" xfId="0" applyFont="1" applyFill="1" applyBorder="1" applyAlignment="1">
      <alignment horizontal="left"/>
    </xf>
    <xf numFmtId="0" fontId="15" fillId="0" borderId="9" xfId="0" applyFont="1" applyFill="1" applyBorder="1" applyAlignment="1">
      <alignment horizontal="left"/>
    </xf>
    <xf numFmtId="0" fontId="16" fillId="0" borderId="9" xfId="0" applyFont="1" applyFill="1" applyBorder="1" applyAlignment="1">
      <alignment horizontal="left"/>
    </xf>
    <xf numFmtId="0" fontId="4" fillId="8" borderId="33" xfId="0" applyFont="1" applyFill="1" applyBorder="1"/>
    <xf numFmtId="4" fontId="4" fillId="0" borderId="15" xfId="0" applyNumberFormat="1" applyFont="1" applyBorder="1"/>
    <xf numFmtId="4" fontId="4" fillId="0" borderId="34" xfId="0" applyNumberFormat="1" applyFont="1" applyBorder="1"/>
    <xf numFmtId="4" fontId="5" fillId="0" borderId="34" xfId="0" applyNumberFormat="1" applyFont="1" applyBorder="1"/>
    <xf numFmtId="4" fontId="4" fillId="8" borderId="10" xfId="0" applyNumberFormat="1" applyFont="1" applyFill="1" applyBorder="1"/>
    <xf numFmtId="4" fontId="5" fillId="8" borderId="10" xfId="0" applyNumberFormat="1" applyFont="1" applyFill="1" applyBorder="1"/>
    <xf numFmtId="4" fontId="5" fillId="5" borderId="16" xfId="0" applyNumberFormat="1" applyFont="1" applyFill="1" applyBorder="1"/>
    <xf numFmtId="4" fontId="4" fillId="8" borderId="26" xfId="0" applyNumberFormat="1" applyFont="1" applyFill="1" applyBorder="1"/>
    <xf numFmtId="0" fontId="4" fillId="8" borderId="26" xfId="0" applyFont="1" applyFill="1" applyBorder="1"/>
    <xf numFmtId="0" fontId="4" fillId="8" borderId="26" xfId="0" applyFont="1" applyFill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26" xfId="0" applyFont="1" applyBorder="1"/>
    <xf numFmtId="0" fontId="3" fillId="5" borderId="36" xfId="0" applyFont="1" applyFill="1" applyBorder="1" applyAlignment="1">
      <alignment horizontal="right"/>
    </xf>
    <xf numFmtId="0" fontId="4" fillId="0" borderId="33" xfId="0" applyFont="1" applyBorder="1" applyAlignment="1">
      <alignment horizontal="left"/>
    </xf>
    <xf numFmtId="0" fontId="4" fillId="0" borderId="33" xfId="0" applyFont="1" applyBorder="1"/>
    <xf numFmtId="49" fontId="19" fillId="0" borderId="0" xfId="0" applyNumberFormat="1" applyFont="1" applyAlignment="1">
      <alignment horizontal="right"/>
    </xf>
    <xf numFmtId="0" fontId="2" fillId="0" borderId="0" xfId="0" applyFont="1"/>
    <xf numFmtId="49" fontId="19" fillId="0" borderId="0" xfId="0" applyNumberFormat="1" applyFont="1"/>
    <xf numFmtId="49" fontId="20" fillId="0" borderId="0" xfId="0" applyNumberFormat="1" applyFont="1"/>
    <xf numFmtId="49" fontId="8" fillId="0" borderId="10" xfId="0" applyNumberFormat="1" applyFont="1" applyBorder="1"/>
    <xf numFmtId="0" fontId="4" fillId="0" borderId="33" xfId="0" applyFont="1" applyFill="1" applyBorder="1"/>
    <xf numFmtId="0" fontId="4" fillId="0" borderId="10" xfId="0" applyFont="1" applyFill="1" applyBorder="1" applyAlignment="1">
      <alignment horizontal="left"/>
    </xf>
    <xf numFmtId="4" fontId="4" fillId="0" borderId="10" xfId="0" applyNumberFormat="1" applyFont="1" applyFill="1" applyBorder="1"/>
    <xf numFmtId="4" fontId="5" fillId="0" borderId="10" xfId="0" applyNumberFormat="1" applyFont="1" applyFill="1" applyBorder="1"/>
    <xf numFmtId="0" fontId="4" fillId="0" borderId="10" xfId="0" applyFont="1" applyBorder="1"/>
    <xf numFmtId="4" fontId="5" fillId="5" borderId="10" xfId="0" applyNumberFormat="1" applyFont="1" applyFill="1" applyBorder="1"/>
    <xf numFmtId="0" fontId="4" fillId="0" borderId="26" xfId="0" applyFont="1" applyFill="1" applyBorder="1"/>
    <xf numFmtId="2" fontId="4" fillId="0" borderId="10" xfId="0" applyNumberFormat="1" applyFont="1" applyBorder="1"/>
    <xf numFmtId="2" fontId="5" fillId="0" borderId="10" xfId="0" applyNumberFormat="1" applyFont="1" applyBorder="1"/>
    <xf numFmtId="2" fontId="5" fillId="5" borderId="10" xfId="0" applyNumberFormat="1" applyFont="1" applyFill="1" applyBorder="1"/>
    <xf numFmtId="4" fontId="5" fillId="0" borderId="10" xfId="0" applyNumberFormat="1" applyFont="1" applyBorder="1"/>
    <xf numFmtId="0" fontId="4" fillId="8" borderId="0" xfId="0" applyFont="1" applyFill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2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8" borderId="0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left" wrapText="1"/>
    </xf>
    <xf numFmtId="0" fontId="6" fillId="8" borderId="0" xfId="0" applyFont="1" applyFill="1" applyBorder="1" applyAlignment="1">
      <alignment horizontal="left"/>
    </xf>
    <xf numFmtId="0" fontId="17" fillId="0" borderId="31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28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0"/>
  <sheetViews>
    <sheetView topLeftCell="A4" workbookViewId="0">
      <selection activeCell="A20" sqref="A20"/>
    </sheetView>
  </sheetViews>
  <sheetFormatPr baseColWidth="10" defaultRowHeight="15"/>
  <cols>
    <col min="1" max="1" width="25.85546875" customWidth="1"/>
    <col min="2" max="2" width="24.28515625" customWidth="1"/>
    <col min="3" max="3" width="10.5703125" customWidth="1"/>
    <col min="4" max="4" width="9.85546875" customWidth="1"/>
    <col min="5" max="5" width="12.7109375" customWidth="1"/>
    <col min="6" max="6" width="9.7109375" customWidth="1"/>
    <col min="7" max="7" width="10.5703125" customWidth="1"/>
    <col min="8" max="8" width="11.85546875" customWidth="1"/>
    <col min="9" max="9" width="9" customWidth="1"/>
    <col min="10" max="10" width="8.85546875" customWidth="1"/>
    <col min="11" max="11" width="10.42578125" customWidth="1"/>
    <col min="12" max="12" width="13.140625" customWidth="1"/>
    <col min="14" max="14" width="12.7109375" customWidth="1"/>
    <col min="15" max="15" width="12.140625" customWidth="1"/>
    <col min="16" max="16" width="12.28515625" customWidth="1"/>
    <col min="17" max="17" width="12.5703125" customWidth="1"/>
    <col min="18" max="18" width="2" customWidth="1"/>
    <col min="20" max="20" width="22.85546875" customWidth="1"/>
  </cols>
  <sheetData>
    <row r="1" spans="1:21" ht="16.5" thickBot="1">
      <c r="A1" s="117" t="s">
        <v>105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1:21" ht="15.75" thickTop="1">
      <c r="A2" s="22"/>
      <c r="B2" s="1"/>
      <c r="C2" s="1"/>
      <c r="D2" s="119" t="s">
        <v>0</v>
      </c>
      <c r="E2" s="120"/>
      <c r="F2" s="121"/>
      <c r="G2" s="121"/>
      <c r="H2" s="122"/>
      <c r="I2" s="123" t="s">
        <v>1</v>
      </c>
      <c r="J2" s="124"/>
      <c r="K2" s="125"/>
      <c r="L2" s="126"/>
      <c r="M2" s="52"/>
      <c r="N2" s="127" t="s">
        <v>2</v>
      </c>
      <c r="O2" s="128"/>
      <c r="P2" s="128"/>
      <c r="Q2" s="129"/>
      <c r="R2" s="53"/>
      <c r="S2" s="53"/>
      <c r="T2" s="53"/>
      <c r="U2" s="53"/>
    </row>
    <row r="3" spans="1:21" ht="45.75">
      <c r="A3" s="23" t="s">
        <v>3</v>
      </c>
      <c r="B3" s="2"/>
      <c r="C3" s="2"/>
      <c r="D3" s="29" t="s">
        <v>4</v>
      </c>
      <c r="E3" s="3" t="s">
        <v>5</v>
      </c>
      <c r="F3" s="6" t="s">
        <v>44</v>
      </c>
      <c r="G3" s="6" t="s">
        <v>45</v>
      </c>
      <c r="H3" s="7" t="s">
        <v>6</v>
      </c>
      <c r="I3" s="4" t="s">
        <v>47</v>
      </c>
      <c r="J3" s="3" t="s">
        <v>48</v>
      </c>
      <c r="K3" s="6" t="s">
        <v>71</v>
      </c>
      <c r="L3" s="7" t="s">
        <v>9</v>
      </c>
      <c r="M3" s="54" t="s">
        <v>10</v>
      </c>
      <c r="N3" s="5" t="s">
        <v>11</v>
      </c>
      <c r="O3" s="6" t="s">
        <v>12</v>
      </c>
      <c r="P3" s="3" t="s">
        <v>13</v>
      </c>
      <c r="Q3" s="7" t="s">
        <v>14</v>
      </c>
      <c r="R3" s="53"/>
      <c r="S3" s="130"/>
      <c r="T3" s="130"/>
      <c r="U3" s="53"/>
    </row>
    <row r="4" spans="1:21">
      <c r="A4" s="23"/>
      <c r="B4" s="31"/>
      <c r="C4" s="31"/>
      <c r="D4" s="30"/>
      <c r="E4" s="8"/>
      <c r="F4" s="24"/>
      <c r="G4" s="24"/>
      <c r="H4" s="55"/>
      <c r="I4" s="9"/>
      <c r="J4" s="8"/>
      <c r="K4" s="24"/>
      <c r="L4" s="55"/>
      <c r="M4" s="54"/>
      <c r="N4" s="10"/>
      <c r="O4" s="11"/>
      <c r="P4" s="11"/>
      <c r="Q4" s="12"/>
      <c r="R4" s="53"/>
      <c r="S4" s="56"/>
      <c r="T4" s="56"/>
      <c r="U4" s="56"/>
    </row>
    <row r="5" spans="1:21" ht="45.75" customHeight="1" thickBot="1">
      <c r="A5" s="97"/>
      <c r="B5" s="33" t="s">
        <v>30</v>
      </c>
      <c r="C5" s="32" t="s">
        <v>31</v>
      </c>
      <c r="D5" s="28" t="s">
        <v>16</v>
      </c>
      <c r="E5" s="13" t="s">
        <v>16</v>
      </c>
      <c r="F5" s="26" t="s">
        <v>16</v>
      </c>
      <c r="G5" s="26" t="s">
        <v>16</v>
      </c>
      <c r="H5" s="14" t="s">
        <v>16</v>
      </c>
      <c r="I5" s="15" t="s">
        <v>16</v>
      </c>
      <c r="J5" s="16" t="s">
        <v>16</v>
      </c>
      <c r="K5" s="25" t="s">
        <v>16</v>
      </c>
      <c r="L5" s="17" t="s">
        <v>16</v>
      </c>
      <c r="M5" s="57" t="s">
        <v>16</v>
      </c>
      <c r="N5" s="18" t="s">
        <v>17</v>
      </c>
      <c r="O5" s="13" t="s">
        <v>18</v>
      </c>
      <c r="P5" s="13" t="s">
        <v>17</v>
      </c>
      <c r="Q5" s="19" t="s">
        <v>18</v>
      </c>
      <c r="R5" s="53"/>
      <c r="S5" s="131"/>
      <c r="T5" s="131"/>
      <c r="U5" s="58"/>
    </row>
    <row r="6" spans="1:21" ht="15.75" thickTop="1">
      <c r="A6" s="98" t="s">
        <v>33</v>
      </c>
      <c r="B6" s="95" t="s">
        <v>46</v>
      </c>
      <c r="C6" s="59" t="s">
        <v>32</v>
      </c>
      <c r="D6" s="20">
        <v>32369</v>
      </c>
      <c r="E6" s="20">
        <v>69018</v>
      </c>
      <c r="F6" s="20">
        <v>624</v>
      </c>
      <c r="G6" s="20"/>
      <c r="H6" s="60">
        <f t="shared" ref="H6:H17" si="0">SUM(D6:G6)</f>
        <v>102011</v>
      </c>
      <c r="I6" s="20">
        <v>2265.84</v>
      </c>
      <c r="J6" s="20">
        <v>971.06</v>
      </c>
      <c r="K6" s="20">
        <v>7663.34</v>
      </c>
      <c r="L6" s="60">
        <f t="shared" ref="L6:L17" si="1">SUM(I6:K6)</f>
        <v>10900.24</v>
      </c>
      <c r="M6" s="61">
        <f t="shared" ref="M6:M20" si="2">+H6-L6</f>
        <v>91110.76</v>
      </c>
      <c r="N6" s="20">
        <f>+D6/30*40</f>
        <v>43158.666666666672</v>
      </c>
      <c r="O6" s="21">
        <f>+D6/30*20</f>
        <v>21579.333333333336</v>
      </c>
      <c r="P6" s="20">
        <f>+E6/30*40</f>
        <v>92024</v>
      </c>
      <c r="Q6" s="20">
        <f>+E6/30*20</f>
        <v>46012</v>
      </c>
      <c r="R6" s="53"/>
      <c r="S6" s="132"/>
      <c r="T6" s="132"/>
      <c r="U6" s="62"/>
    </row>
    <row r="7" spans="1:21">
      <c r="A7" s="99" t="s">
        <v>34</v>
      </c>
      <c r="B7" s="96" t="s">
        <v>50</v>
      </c>
      <c r="C7" s="63" t="s">
        <v>32</v>
      </c>
      <c r="D7" s="21">
        <v>17063</v>
      </c>
      <c r="E7" s="21">
        <v>27531</v>
      </c>
      <c r="F7" s="20">
        <v>624</v>
      </c>
      <c r="G7" s="20"/>
      <c r="H7" s="60">
        <f t="shared" si="0"/>
        <v>45218</v>
      </c>
      <c r="I7" s="20">
        <v>1194.42</v>
      </c>
      <c r="J7" s="20">
        <v>511.9</v>
      </c>
      <c r="K7" s="20">
        <v>3134.61</v>
      </c>
      <c r="L7" s="60">
        <f t="shared" si="1"/>
        <v>4840.93</v>
      </c>
      <c r="M7" s="61">
        <f t="shared" si="2"/>
        <v>40377.07</v>
      </c>
      <c r="N7" s="20">
        <f t="shared" ref="N7:N20" si="3">+D7/30*40</f>
        <v>22750.666666666664</v>
      </c>
      <c r="O7" s="21">
        <f t="shared" ref="O7:O20" si="4">+D7/30*20</f>
        <v>11375.333333333332</v>
      </c>
      <c r="P7" s="20">
        <f t="shared" ref="P7:P20" si="5">+E7/30*40</f>
        <v>36708</v>
      </c>
      <c r="Q7" s="20">
        <f t="shared" ref="Q7:Q20" si="6">+E7/30*20</f>
        <v>18354</v>
      </c>
      <c r="R7" s="53"/>
      <c r="S7" s="116"/>
      <c r="T7" s="116"/>
      <c r="U7" s="62"/>
    </row>
    <row r="8" spans="1:21">
      <c r="A8" s="99" t="s">
        <v>35</v>
      </c>
      <c r="B8" s="96" t="s">
        <v>53</v>
      </c>
      <c r="C8" s="63" t="s">
        <v>32</v>
      </c>
      <c r="D8" s="21">
        <v>14633</v>
      </c>
      <c r="E8" s="21">
        <v>5066</v>
      </c>
      <c r="F8" s="20"/>
      <c r="G8" s="20"/>
      <c r="H8" s="60">
        <f t="shared" si="0"/>
        <v>19699</v>
      </c>
      <c r="I8" s="20">
        <v>1755.96</v>
      </c>
      <c r="J8" s="20">
        <v>438.99</v>
      </c>
      <c r="K8" s="20"/>
      <c r="L8" s="60">
        <f t="shared" si="1"/>
        <v>2194.9499999999998</v>
      </c>
      <c r="M8" s="61">
        <f t="shared" si="2"/>
        <v>17504.05</v>
      </c>
      <c r="N8" s="20">
        <f t="shared" si="3"/>
        <v>19510.666666666664</v>
      </c>
      <c r="O8" s="21">
        <f t="shared" si="4"/>
        <v>9755.3333333333321</v>
      </c>
      <c r="P8" s="20">
        <f t="shared" si="5"/>
        <v>6754.666666666667</v>
      </c>
      <c r="Q8" s="20">
        <f t="shared" si="6"/>
        <v>3377.3333333333335</v>
      </c>
      <c r="R8" s="53"/>
      <c r="S8" s="116"/>
      <c r="T8" s="116"/>
      <c r="U8" s="62"/>
    </row>
    <row r="9" spans="1:21">
      <c r="A9" s="99" t="s">
        <v>36</v>
      </c>
      <c r="B9" s="96" t="s">
        <v>49</v>
      </c>
      <c r="C9" s="63" t="s">
        <v>32</v>
      </c>
      <c r="D9" s="21">
        <v>8265</v>
      </c>
      <c r="E9" s="21">
        <v>32735</v>
      </c>
      <c r="F9" s="20">
        <v>624</v>
      </c>
      <c r="G9" s="20">
        <v>491</v>
      </c>
      <c r="H9" s="60">
        <f t="shared" si="0"/>
        <v>42115</v>
      </c>
      <c r="I9" s="20">
        <v>847.58</v>
      </c>
      <c r="J9" s="20">
        <v>363.24</v>
      </c>
      <c r="K9" s="20">
        <v>2364.42</v>
      </c>
      <c r="L9" s="60">
        <f t="shared" si="1"/>
        <v>3575.2400000000002</v>
      </c>
      <c r="M9" s="64">
        <f t="shared" si="2"/>
        <v>38539.760000000002</v>
      </c>
      <c r="N9" s="20">
        <f t="shared" si="3"/>
        <v>11020</v>
      </c>
      <c r="O9" s="21">
        <f t="shared" si="4"/>
        <v>5510</v>
      </c>
      <c r="P9" s="20">
        <f t="shared" si="5"/>
        <v>43646.666666666672</v>
      </c>
      <c r="Q9" s="20">
        <f t="shared" si="6"/>
        <v>21823.333333333336</v>
      </c>
      <c r="R9" s="53"/>
      <c r="S9" s="116"/>
      <c r="T9" s="116"/>
      <c r="U9" s="62"/>
    </row>
    <row r="10" spans="1:21">
      <c r="A10" s="99" t="s">
        <v>37</v>
      </c>
      <c r="B10" s="96" t="s">
        <v>52</v>
      </c>
      <c r="C10" s="63" t="s">
        <v>32</v>
      </c>
      <c r="D10" s="21">
        <v>8265</v>
      </c>
      <c r="E10" s="21">
        <v>7871</v>
      </c>
      <c r="F10" s="20">
        <v>624</v>
      </c>
      <c r="G10" s="20">
        <v>491</v>
      </c>
      <c r="H10" s="60">
        <f t="shared" si="0"/>
        <v>17251</v>
      </c>
      <c r="I10" s="20">
        <v>578.55999999999995</v>
      </c>
      <c r="J10" s="20">
        <v>247.96</v>
      </c>
      <c r="K10" s="20">
        <v>957.46</v>
      </c>
      <c r="L10" s="60">
        <f t="shared" si="1"/>
        <v>1783.98</v>
      </c>
      <c r="M10" s="64">
        <f t="shared" si="2"/>
        <v>15467.02</v>
      </c>
      <c r="N10" s="20">
        <f t="shared" si="3"/>
        <v>11020</v>
      </c>
      <c r="O10" s="21">
        <f t="shared" si="4"/>
        <v>5510</v>
      </c>
      <c r="P10" s="20">
        <f t="shared" si="5"/>
        <v>10494.666666666668</v>
      </c>
      <c r="Q10" s="20">
        <f t="shared" si="6"/>
        <v>5247.3333333333339</v>
      </c>
      <c r="R10" s="53"/>
      <c r="S10" s="116"/>
      <c r="T10" s="116"/>
      <c r="U10" s="62"/>
    </row>
    <row r="11" spans="1:21">
      <c r="A11" s="99" t="s">
        <v>38</v>
      </c>
      <c r="B11" s="96" t="s">
        <v>52</v>
      </c>
      <c r="C11" s="63" t="s">
        <v>32</v>
      </c>
      <c r="D11" s="21">
        <v>8265</v>
      </c>
      <c r="E11" s="21">
        <v>7640</v>
      </c>
      <c r="F11" s="20"/>
      <c r="G11" s="20"/>
      <c r="H11" s="60">
        <f t="shared" si="0"/>
        <v>15905</v>
      </c>
      <c r="I11" s="20">
        <v>991.8</v>
      </c>
      <c r="J11" s="20">
        <v>247.95</v>
      </c>
      <c r="K11" s="20"/>
      <c r="L11" s="60">
        <f t="shared" si="1"/>
        <v>1239.75</v>
      </c>
      <c r="M11" s="64">
        <f t="shared" si="2"/>
        <v>14665.25</v>
      </c>
      <c r="N11" s="20">
        <f t="shared" si="3"/>
        <v>11020</v>
      </c>
      <c r="O11" s="21">
        <f t="shared" si="4"/>
        <v>5510</v>
      </c>
      <c r="P11" s="20">
        <f t="shared" si="5"/>
        <v>10186.666666666666</v>
      </c>
      <c r="Q11" s="20">
        <f t="shared" si="6"/>
        <v>5093.333333333333</v>
      </c>
      <c r="R11" s="53"/>
      <c r="S11" s="116"/>
      <c r="T11" s="116"/>
      <c r="U11" s="62"/>
    </row>
    <row r="12" spans="1:21">
      <c r="A12" s="99" t="s">
        <v>39</v>
      </c>
      <c r="B12" s="96" t="s">
        <v>54</v>
      </c>
      <c r="C12" s="63" t="s">
        <v>32</v>
      </c>
      <c r="D12" s="21">
        <v>14633</v>
      </c>
      <c r="E12" s="21">
        <v>15611</v>
      </c>
      <c r="F12" s="20">
        <v>624</v>
      </c>
      <c r="G12" s="20"/>
      <c r="H12" s="60">
        <f t="shared" si="0"/>
        <v>30868</v>
      </c>
      <c r="I12" s="20">
        <v>1024.32</v>
      </c>
      <c r="J12" s="20">
        <v>439</v>
      </c>
      <c r="K12" s="20">
        <v>2526.2199999999998</v>
      </c>
      <c r="L12" s="60">
        <f t="shared" si="1"/>
        <v>3989.54</v>
      </c>
      <c r="M12" s="64">
        <f t="shared" si="2"/>
        <v>26878.46</v>
      </c>
      <c r="N12" s="20">
        <f t="shared" si="3"/>
        <v>19510.666666666664</v>
      </c>
      <c r="O12" s="21">
        <f t="shared" si="4"/>
        <v>9755.3333333333321</v>
      </c>
      <c r="P12" s="20">
        <f t="shared" si="5"/>
        <v>20814.666666666668</v>
      </c>
      <c r="Q12" s="20">
        <f t="shared" si="6"/>
        <v>10407.333333333334</v>
      </c>
      <c r="R12" s="53"/>
      <c r="S12" s="116"/>
      <c r="T12" s="116"/>
      <c r="U12" s="62"/>
    </row>
    <row r="13" spans="1:21">
      <c r="A13" s="99" t="s">
        <v>40</v>
      </c>
      <c r="B13" s="96" t="s">
        <v>55</v>
      </c>
      <c r="C13" s="63" t="s">
        <v>32</v>
      </c>
      <c r="D13" s="21">
        <v>11303</v>
      </c>
      <c r="E13" s="21">
        <v>16470</v>
      </c>
      <c r="F13" s="20"/>
      <c r="G13" s="20"/>
      <c r="H13" s="60">
        <f t="shared" si="0"/>
        <v>27773</v>
      </c>
      <c r="I13" s="20">
        <v>1356.36</v>
      </c>
      <c r="J13" s="20">
        <v>339.09</v>
      </c>
      <c r="K13" s="20"/>
      <c r="L13" s="60">
        <f t="shared" si="1"/>
        <v>1695.4499999999998</v>
      </c>
      <c r="M13" s="64">
        <f t="shared" si="2"/>
        <v>26077.55</v>
      </c>
      <c r="N13" s="20">
        <f t="shared" si="3"/>
        <v>15070.666666666666</v>
      </c>
      <c r="O13" s="21">
        <f t="shared" si="4"/>
        <v>7535.333333333333</v>
      </c>
      <c r="P13" s="20">
        <f t="shared" si="5"/>
        <v>21960</v>
      </c>
      <c r="Q13" s="20">
        <f t="shared" si="6"/>
        <v>10980</v>
      </c>
      <c r="R13" s="53"/>
      <c r="S13" s="116"/>
      <c r="T13" s="116"/>
      <c r="U13" s="62"/>
    </row>
    <row r="14" spans="1:21">
      <c r="A14" s="99" t="s">
        <v>41</v>
      </c>
      <c r="B14" s="96" t="s">
        <v>46</v>
      </c>
      <c r="C14" s="63" t="s">
        <v>32</v>
      </c>
      <c r="D14" s="21">
        <v>32369</v>
      </c>
      <c r="E14" s="21">
        <v>69018</v>
      </c>
      <c r="F14" s="20">
        <v>624</v>
      </c>
      <c r="G14" s="20"/>
      <c r="H14" s="60">
        <f t="shared" si="0"/>
        <v>102011</v>
      </c>
      <c r="I14" s="20">
        <v>3884.28</v>
      </c>
      <c r="J14" s="20">
        <v>971.07</v>
      </c>
      <c r="K14" s="20">
        <v>7663.34</v>
      </c>
      <c r="L14" s="60">
        <f t="shared" si="1"/>
        <v>12518.69</v>
      </c>
      <c r="M14" s="64">
        <f t="shared" si="2"/>
        <v>89492.31</v>
      </c>
      <c r="N14" s="20">
        <f t="shared" si="3"/>
        <v>43158.666666666672</v>
      </c>
      <c r="O14" s="21">
        <f t="shared" si="4"/>
        <v>21579.333333333336</v>
      </c>
      <c r="P14" s="20">
        <f t="shared" si="5"/>
        <v>92024</v>
      </c>
      <c r="Q14" s="20">
        <f t="shared" si="6"/>
        <v>46012</v>
      </c>
      <c r="R14" s="53"/>
      <c r="S14" s="116"/>
      <c r="T14" s="116"/>
      <c r="U14" s="62"/>
    </row>
    <row r="15" spans="1:21">
      <c r="A15" s="99" t="s">
        <v>42</v>
      </c>
      <c r="B15" s="96" t="s">
        <v>56</v>
      </c>
      <c r="C15" s="63" t="s">
        <v>32</v>
      </c>
      <c r="D15" s="21">
        <v>17063</v>
      </c>
      <c r="E15" s="21">
        <v>25497</v>
      </c>
      <c r="F15" s="20"/>
      <c r="G15" s="20"/>
      <c r="H15" s="60">
        <f t="shared" si="0"/>
        <v>42560</v>
      </c>
      <c r="I15" s="20">
        <v>2047.56</v>
      </c>
      <c r="J15" s="20">
        <v>511.89</v>
      </c>
      <c r="K15" s="20"/>
      <c r="L15" s="60">
        <f t="shared" si="1"/>
        <v>2559.4499999999998</v>
      </c>
      <c r="M15" s="64">
        <f t="shared" si="2"/>
        <v>40000.550000000003</v>
      </c>
      <c r="N15" s="20">
        <f t="shared" si="3"/>
        <v>22750.666666666664</v>
      </c>
      <c r="O15" s="21">
        <f t="shared" si="4"/>
        <v>11375.333333333332</v>
      </c>
      <c r="P15" s="20">
        <f t="shared" si="5"/>
        <v>33996</v>
      </c>
      <c r="Q15" s="20">
        <f t="shared" si="6"/>
        <v>16998</v>
      </c>
      <c r="R15" s="53"/>
      <c r="S15" s="116"/>
      <c r="T15" s="116"/>
      <c r="U15" s="62"/>
    </row>
    <row r="16" spans="1:21">
      <c r="A16" s="99" t="s">
        <v>43</v>
      </c>
      <c r="B16" s="96" t="s">
        <v>51</v>
      </c>
      <c r="C16" s="94" t="s">
        <v>32</v>
      </c>
      <c r="D16" s="85">
        <v>17063</v>
      </c>
      <c r="E16" s="85">
        <v>16081</v>
      </c>
      <c r="F16" s="86">
        <v>624</v>
      </c>
      <c r="G16" s="86"/>
      <c r="H16" s="87">
        <f t="shared" si="0"/>
        <v>33768</v>
      </c>
      <c r="I16" s="86">
        <v>1194.42</v>
      </c>
      <c r="J16" s="86">
        <v>511.89</v>
      </c>
      <c r="K16" s="86">
        <v>3134.6</v>
      </c>
      <c r="L16" s="87">
        <f t="shared" si="1"/>
        <v>4840.91</v>
      </c>
      <c r="M16" s="90">
        <f t="shared" si="2"/>
        <v>28927.09</v>
      </c>
      <c r="N16" s="86">
        <f t="shared" si="3"/>
        <v>22750.666666666664</v>
      </c>
      <c r="O16" s="85">
        <f t="shared" si="4"/>
        <v>11375.333333333332</v>
      </c>
      <c r="P16" s="86">
        <f t="shared" si="5"/>
        <v>21441.333333333332</v>
      </c>
      <c r="Q16" s="86">
        <f t="shared" si="6"/>
        <v>10720.666666666666</v>
      </c>
      <c r="R16" s="53"/>
      <c r="S16" s="116"/>
      <c r="T16" s="116"/>
      <c r="U16" s="62"/>
    </row>
    <row r="17" spans="1:21">
      <c r="A17" s="84" t="s">
        <v>106</v>
      </c>
      <c r="B17" s="92" t="s">
        <v>108</v>
      </c>
      <c r="C17" s="93" t="s">
        <v>32</v>
      </c>
      <c r="D17" s="88">
        <v>6894</v>
      </c>
      <c r="E17" s="88">
        <v>4680</v>
      </c>
      <c r="F17" s="88">
        <v>624</v>
      </c>
      <c r="G17" s="88">
        <v>491</v>
      </c>
      <c r="H17" s="89">
        <f t="shared" si="0"/>
        <v>12689</v>
      </c>
      <c r="I17" s="88">
        <v>634.6</v>
      </c>
      <c r="J17" s="88">
        <v>206.82</v>
      </c>
      <c r="K17" s="88">
        <v>979.7</v>
      </c>
      <c r="L17" s="89">
        <f t="shared" si="1"/>
        <v>1821.1200000000001</v>
      </c>
      <c r="M17" s="110">
        <f t="shared" si="2"/>
        <v>10867.88</v>
      </c>
      <c r="N17" s="91">
        <f t="shared" si="3"/>
        <v>9192</v>
      </c>
      <c r="O17" s="88">
        <f t="shared" si="4"/>
        <v>4596</v>
      </c>
      <c r="P17" s="88">
        <f t="shared" si="5"/>
        <v>6240</v>
      </c>
      <c r="Q17" s="88">
        <f t="shared" si="6"/>
        <v>3120</v>
      </c>
      <c r="S17" s="133"/>
      <c r="T17" s="133"/>
      <c r="U17" s="27"/>
    </row>
    <row r="18" spans="1:21">
      <c r="A18" s="84" t="s">
        <v>107</v>
      </c>
      <c r="B18" s="92" t="s">
        <v>54</v>
      </c>
      <c r="C18" s="93" t="s">
        <v>32</v>
      </c>
      <c r="D18" s="88">
        <v>14633</v>
      </c>
      <c r="E18" s="88">
        <v>3829</v>
      </c>
      <c r="F18" s="88">
        <v>624</v>
      </c>
      <c r="G18" s="88"/>
      <c r="H18" s="89">
        <f>SUM(D18:G18)</f>
        <v>19086</v>
      </c>
      <c r="I18" s="88">
        <v>1024.31</v>
      </c>
      <c r="J18" s="88">
        <v>438.99</v>
      </c>
      <c r="K18" s="88">
        <v>2526.2199999999998</v>
      </c>
      <c r="L18" s="89">
        <f>SUM(I18:K18)</f>
        <v>3989.5199999999995</v>
      </c>
      <c r="M18" s="110">
        <f t="shared" si="2"/>
        <v>15096.48</v>
      </c>
      <c r="N18" s="91">
        <f t="shared" si="3"/>
        <v>19510.666666666664</v>
      </c>
      <c r="O18" s="88">
        <f t="shared" si="4"/>
        <v>9755.3333333333321</v>
      </c>
      <c r="P18" s="88">
        <f t="shared" si="5"/>
        <v>5105.3333333333339</v>
      </c>
      <c r="Q18" s="88">
        <f t="shared" si="6"/>
        <v>2552.666666666667</v>
      </c>
      <c r="S18" s="133"/>
      <c r="T18" s="133"/>
      <c r="U18" s="27"/>
    </row>
    <row r="19" spans="1:21">
      <c r="A19" s="105" t="s">
        <v>123</v>
      </c>
      <c r="B19" s="111" t="s">
        <v>55</v>
      </c>
      <c r="C19" s="106" t="s">
        <v>32</v>
      </c>
      <c r="D19" s="107">
        <v>11303</v>
      </c>
      <c r="E19" s="107">
        <v>14610</v>
      </c>
      <c r="F19" s="107">
        <v>624</v>
      </c>
      <c r="G19" s="107">
        <v>491</v>
      </c>
      <c r="H19" s="108">
        <f>SUM(D19:G19)</f>
        <v>27028</v>
      </c>
      <c r="I19" s="107">
        <v>904.24</v>
      </c>
      <c r="J19" s="107">
        <v>339.1</v>
      </c>
      <c r="K19" s="107">
        <v>1670.26</v>
      </c>
      <c r="L19" s="108">
        <f>SUM(I19:K19)</f>
        <v>2913.6000000000004</v>
      </c>
      <c r="M19" s="110">
        <f t="shared" si="2"/>
        <v>24114.400000000001</v>
      </c>
      <c r="N19" s="107">
        <f t="shared" si="3"/>
        <v>15070.666666666666</v>
      </c>
      <c r="O19" s="107">
        <f t="shared" si="4"/>
        <v>7535.333333333333</v>
      </c>
      <c r="P19" s="107">
        <f t="shared" si="5"/>
        <v>19480</v>
      </c>
      <c r="Q19" s="107">
        <f t="shared" si="6"/>
        <v>9740</v>
      </c>
    </row>
    <row r="20" spans="1:21">
      <c r="A20" s="105" t="s">
        <v>124</v>
      </c>
      <c r="B20" s="111" t="s">
        <v>56</v>
      </c>
      <c r="C20" s="106" t="s">
        <v>32</v>
      </c>
      <c r="D20" s="107">
        <v>17063</v>
      </c>
      <c r="E20" s="107">
        <v>22937</v>
      </c>
      <c r="F20" s="109"/>
      <c r="G20" s="109"/>
      <c r="H20" s="115">
        <f>SUM(D20:G20)</f>
        <v>40000</v>
      </c>
      <c r="I20" s="112">
        <v>2047.56</v>
      </c>
      <c r="J20" s="109">
        <f>+D20*0.03</f>
        <v>511.89</v>
      </c>
      <c r="K20" s="109"/>
      <c r="L20" s="113">
        <f>SUM(I20:K20)</f>
        <v>2559.4499999999998</v>
      </c>
      <c r="M20" s="114">
        <f t="shared" si="2"/>
        <v>37440.550000000003</v>
      </c>
      <c r="N20" s="107">
        <f t="shared" si="3"/>
        <v>22750.666666666664</v>
      </c>
      <c r="O20" s="107">
        <f t="shared" si="4"/>
        <v>11375.333333333332</v>
      </c>
      <c r="P20" s="107">
        <f t="shared" si="5"/>
        <v>30582.666666666668</v>
      </c>
      <c r="Q20" s="107">
        <f t="shared" si="6"/>
        <v>15291.333333333334</v>
      </c>
    </row>
  </sheetData>
  <mergeCells count="19">
    <mergeCell ref="S16:T16"/>
    <mergeCell ref="S17:T17"/>
    <mergeCell ref="S18:T18"/>
    <mergeCell ref="S11:T11"/>
    <mergeCell ref="S12:T12"/>
    <mergeCell ref="S13:T13"/>
    <mergeCell ref="S14:T14"/>
    <mergeCell ref="S15:T15"/>
    <mergeCell ref="S10:T10"/>
    <mergeCell ref="A1:U1"/>
    <mergeCell ref="D2:H2"/>
    <mergeCell ref="I2:L2"/>
    <mergeCell ref="N2:Q2"/>
    <mergeCell ref="S3:T3"/>
    <mergeCell ref="S5:T5"/>
    <mergeCell ref="S6:T6"/>
    <mergeCell ref="S7:T7"/>
    <mergeCell ref="S8:T8"/>
    <mergeCell ref="S9:T9"/>
  </mergeCells>
  <printOptions horizontalCentered="1"/>
  <pageMargins left="0.70866141732283472" right="0.70866141732283472" top="0.74803149606299213" bottom="0.74803149606299213" header="0.31496062992125984" footer="0.31496062992125984"/>
  <pageSetup scale="5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6"/>
  <sheetViews>
    <sheetView tabSelected="1" topLeftCell="A28" workbookViewId="0">
      <selection activeCell="A48" sqref="A48"/>
    </sheetView>
  </sheetViews>
  <sheetFormatPr baseColWidth="10" defaultRowHeight="15"/>
  <cols>
    <col min="1" max="1" width="39.140625" customWidth="1"/>
    <col min="2" max="2" width="9.140625" customWidth="1"/>
    <col min="3" max="3" width="10.85546875" customWidth="1"/>
    <col min="4" max="4" width="9.85546875" customWidth="1"/>
    <col min="5" max="5" width="10.28515625" customWidth="1"/>
    <col min="6" max="6" width="14.140625" customWidth="1"/>
    <col min="7" max="7" width="14.42578125" customWidth="1"/>
    <col min="10" max="10" width="13.7109375" customWidth="1"/>
    <col min="11" max="11" width="13.28515625" customWidth="1"/>
    <col min="12" max="12" width="2.7109375" customWidth="1"/>
    <col min="13" max="13" width="10.140625" customWidth="1"/>
    <col min="14" max="14" width="10" customWidth="1"/>
    <col min="15" max="15" width="10.28515625" customWidth="1"/>
    <col min="16" max="16" width="2.7109375" customWidth="1"/>
    <col min="17" max="18" width="10" customWidth="1"/>
    <col min="26" max="26" width="13.5703125" customWidth="1"/>
    <col min="27" max="27" width="12.5703125" customWidth="1"/>
  </cols>
  <sheetData>
    <row r="1" spans="1:27" ht="15.75" thickBot="1">
      <c r="A1" s="134" t="s">
        <v>104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</row>
    <row r="2" spans="1:27" ht="15.75" thickTop="1">
      <c r="A2" s="77"/>
      <c r="B2" s="136" t="s">
        <v>0</v>
      </c>
      <c r="C2" s="137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9"/>
      <c r="W2" s="140" t="s">
        <v>1</v>
      </c>
      <c r="X2" s="141"/>
      <c r="Y2" s="141"/>
      <c r="Z2" s="142"/>
      <c r="AA2" s="65"/>
    </row>
    <row r="3" spans="1:27" ht="37.5">
      <c r="A3" s="35" t="s">
        <v>3</v>
      </c>
      <c r="B3" s="66" t="s">
        <v>57</v>
      </c>
      <c r="C3" s="37" t="s">
        <v>58</v>
      </c>
      <c r="D3" s="37" t="s">
        <v>59</v>
      </c>
      <c r="E3" s="36" t="s">
        <v>44</v>
      </c>
      <c r="F3" s="36" t="s">
        <v>60</v>
      </c>
      <c r="G3" s="36" t="s">
        <v>5</v>
      </c>
      <c r="H3" s="36" t="s">
        <v>13</v>
      </c>
      <c r="I3" s="37" t="s">
        <v>14</v>
      </c>
      <c r="J3" s="36" t="s">
        <v>61</v>
      </c>
      <c r="K3" s="36" t="s">
        <v>62</v>
      </c>
      <c r="L3" s="36"/>
      <c r="M3" s="36" t="s">
        <v>63</v>
      </c>
      <c r="N3" s="36" t="s">
        <v>64</v>
      </c>
      <c r="O3" s="36" t="s">
        <v>65</v>
      </c>
      <c r="P3" s="36"/>
      <c r="Q3" s="36" t="s">
        <v>66</v>
      </c>
      <c r="R3" s="36" t="s">
        <v>67</v>
      </c>
      <c r="S3" s="36" t="s">
        <v>68</v>
      </c>
      <c r="T3" s="36" t="s">
        <v>69</v>
      </c>
      <c r="U3" s="36" t="s">
        <v>70</v>
      </c>
      <c r="V3" s="38" t="s">
        <v>6</v>
      </c>
      <c r="W3" s="39" t="s">
        <v>7</v>
      </c>
      <c r="X3" s="36" t="s">
        <v>8</v>
      </c>
      <c r="Y3" s="36" t="s">
        <v>71</v>
      </c>
      <c r="Z3" s="38" t="s">
        <v>9</v>
      </c>
      <c r="AA3" s="67" t="s">
        <v>10</v>
      </c>
    </row>
    <row r="4" spans="1:27">
      <c r="A4" s="35"/>
      <c r="B4" s="68"/>
      <c r="C4" s="43"/>
      <c r="D4" s="43"/>
      <c r="E4" s="40"/>
      <c r="F4" s="43"/>
      <c r="G4" s="40"/>
      <c r="H4" s="43"/>
      <c r="I4" s="43"/>
      <c r="J4" s="69"/>
      <c r="K4" s="69"/>
      <c r="L4" s="69"/>
      <c r="M4" s="69"/>
      <c r="N4" s="40"/>
      <c r="O4" s="40"/>
      <c r="P4" s="40"/>
      <c r="Q4" s="40"/>
      <c r="R4" s="40"/>
      <c r="S4" s="40"/>
      <c r="T4" s="40"/>
      <c r="U4" s="40"/>
      <c r="V4" s="41"/>
      <c r="W4" s="42"/>
      <c r="X4" s="40"/>
      <c r="Y4" s="40"/>
      <c r="Z4" s="41"/>
      <c r="AA4" s="67"/>
    </row>
    <row r="5" spans="1:27" ht="47.25" thickBot="1">
      <c r="A5" s="70" t="s">
        <v>15</v>
      </c>
      <c r="B5" s="71" t="s">
        <v>16</v>
      </c>
      <c r="C5" s="44" t="s">
        <v>17</v>
      </c>
      <c r="D5" s="44" t="s">
        <v>18</v>
      </c>
      <c r="E5" s="44" t="s">
        <v>16</v>
      </c>
      <c r="F5" s="44" t="s">
        <v>72</v>
      </c>
      <c r="G5" s="44" t="s">
        <v>16</v>
      </c>
      <c r="H5" s="44" t="s">
        <v>17</v>
      </c>
      <c r="I5" s="44" t="s">
        <v>18</v>
      </c>
      <c r="J5" s="44" t="s">
        <v>16</v>
      </c>
      <c r="K5" s="44" t="s">
        <v>16</v>
      </c>
      <c r="L5" s="44"/>
      <c r="M5" s="44" t="s">
        <v>16</v>
      </c>
      <c r="N5" s="44" t="s">
        <v>16</v>
      </c>
      <c r="O5" s="44" t="s">
        <v>16</v>
      </c>
      <c r="P5" s="44"/>
      <c r="Q5" s="44" t="s">
        <v>16</v>
      </c>
      <c r="R5" s="44" t="s">
        <v>16</v>
      </c>
      <c r="S5" s="44" t="s">
        <v>16</v>
      </c>
      <c r="T5" s="44" t="s">
        <v>16</v>
      </c>
      <c r="U5" s="44" t="s">
        <v>16</v>
      </c>
      <c r="V5" s="45" t="s">
        <v>16</v>
      </c>
      <c r="W5" s="46" t="s">
        <v>16</v>
      </c>
      <c r="X5" s="47" t="s">
        <v>16</v>
      </c>
      <c r="Y5" s="47" t="s">
        <v>16</v>
      </c>
      <c r="Z5" s="48" t="s">
        <v>16</v>
      </c>
      <c r="AA5" s="72" t="s">
        <v>16</v>
      </c>
    </row>
    <row r="6" spans="1:27" ht="15.75" thickTop="1">
      <c r="A6" s="78" t="s">
        <v>73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4"/>
      <c r="W6" s="73"/>
      <c r="X6" s="73"/>
      <c r="Y6" s="73"/>
      <c r="Z6" s="74"/>
      <c r="AA6" s="75"/>
    </row>
    <row r="7" spans="1:27">
      <c r="A7" s="79" t="s">
        <v>74</v>
      </c>
      <c r="B7" s="49">
        <v>32369</v>
      </c>
      <c r="C7" s="49">
        <f>(B7/30*40)/12</f>
        <v>3596.5555555555561</v>
      </c>
      <c r="D7" s="49">
        <f>(B7/30*20)/12</f>
        <v>1798.2777777777781</v>
      </c>
      <c r="E7" s="49">
        <v>624</v>
      </c>
      <c r="F7" s="49">
        <v>1700</v>
      </c>
      <c r="G7" s="49">
        <v>31090</v>
      </c>
      <c r="H7" s="49">
        <f>(G7/30*40)/12</f>
        <v>3454.4444444444439</v>
      </c>
      <c r="I7" s="49">
        <f>G7/30*20/12</f>
        <v>1727.2222222222219</v>
      </c>
      <c r="J7" s="49">
        <v>11575</v>
      </c>
      <c r="K7" s="49">
        <v>4630</v>
      </c>
      <c r="L7" s="49"/>
      <c r="M7" s="49">
        <v>3470</v>
      </c>
      <c r="N7" s="49">
        <v>28940</v>
      </c>
      <c r="O7" s="49">
        <v>8000</v>
      </c>
      <c r="P7" s="49"/>
      <c r="Q7" s="49">
        <v>25000</v>
      </c>
      <c r="R7" s="49"/>
      <c r="S7" s="49"/>
      <c r="T7" s="49"/>
      <c r="U7" s="49"/>
      <c r="V7" s="76">
        <f>SUM(B7:U7)</f>
        <v>157974.5</v>
      </c>
      <c r="W7" s="49">
        <f>B7*0.12</f>
        <v>3884.2799999999997</v>
      </c>
      <c r="X7" s="49">
        <f>B7*0.03</f>
        <v>971.06999999999994</v>
      </c>
      <c r="Y7" s="49">
        <f>1608.84+1608.84</f>
        <v>3217.68</v>
      </c>
      <c r="Z7" s="76">
        <f>SUM(W7:Y7)</f>
        <v>8073.0299999999988</v>
      </c>
      <c r="AA7" s="51">
        <f t="shared" ref="AA7:AA22" si="0">V7-Z7</f>
        <v>149901.47</v>
      </c>
    </row>
    <row r="8" spans="1:27">
      <c r="A8" s="79" t="s">
        <v>19</v>
      </c>
      <c r="B8" s="49">
        <v>32369</v>
      </c>
      <c r="C8" s="49">
        <f t="shared" ref="C8:C47" si="1">(B8/30*40)/12</f>
        <v>3596.5555555555561</v>
      </c>
      <c r="D8" s="49">
        <f t="shared" ref="D8:D22" si="2">(B8/30*20)/12</f>
        <v>1798.2777777777781</v>
      </c>
      <c r="E8" s="49">
        <v>624</v>
      </c>
      <c r="F8" s="49">
        <v>1700</v>
      </c>
      <c r="G8" s="49">
        <v>31090</v>
      </c>
      <c r="H8" s="49">
        <f t="shared" ref="H8:H47" si="3">(G8/30*40)/12</f>
        <v>3454.4444444444439</v>
      </c>
      <c r="I8" s="49">
        <f t="shared" ref="I8:I22" si="4">G8/30*20/12</f>
        <v>1727.2222222222219</v>
      </c>
      <c r="J8" s="49">
        <v>11575</v>
      </c>
      <c r="K8" s="49">
        <v>4630</v>
      </c>
      <c r="L8" s="49"/>
      <c r="M8" s="49">
        <v>3470</v>
      </c>
      <c r="N8" s="49">
        <v>28940</v>
      </c>
      <c r="O8" s="49">
        <v>8000</v>
      </c>
      <c r="P8" s="49"/>
      <c r="Q8" s="49">
        <v>25000</v>
      </c>
      <c r="R8" s="49"/>
      <c r="S8" s="49"/>
      <c r="T8" s="49"/>
      <c r="U8" s="49"/>
      <c r="V8" s="76">
        <f t="shared" ref="V8:V47" si="5">SUM(B8:U8)</f>
        <v>157974.5</v>
      </c>
      <c r="W8" s="49">
        <f t="shared" ref="W8:W47" si="6">B8*0.12</f>
        <v>3884.2799999999997</v>
      </c>
      <c r="X8" s="49">
        <f t="shared" ref="X8:X47" si="7">B8*0.03</f>
        <v>971.06999999999994</v>
      </c>
      <c r="Y8" s="49">
        <f t="shared" ref="Y8:Y22" si="8">1608.84+1608.84</f>
        <v>3217.68</v>
      </c>
      <c r="Z8" s="76">
        <f t="shared" ref="Z8:Z47" si="9">SUM(W8:Y8)</f>
        <v>8073.0299999999988</v>
      </c>
      <c r="AA8" s="51">
        <f t="shared" si="0"/>
        <v>149901.47</v>
      </c>
    </row>
    <row r="9" spans="1:27">
      <c r="A9" s="79" t="s">
        <v>23</v>
      </c>
      <c r="B9" s="49">
        <v>32369</v>
      </c>
      <c r="C9" s="49">
        <f t="shared" si="1"/>
        <v>3596.5555555555561</v>
      </c>
      <c r="D9" s="49">
        <f t="shared" si="2"/>
        <v>1798.2777777777781</v>
      </c>
      <c r="E9" s="49">
        <v>624</v>
      </c>
      <c r="F9" s="49">
        <v>1700</v>
      </c>
      <c r="G9" s="49">
        <v>31090</v>
      </c>
      <c r="H9" s="49">
        <f t="shared" si="3"/>
        <v>3454.4444444444439</v>
      </c>
      <c r="I9" s="49">
        <f t="shared" si="4"/>
        <v>1727.2222222222219</v>
      </c>
      <c r="J9" s="49">
        <v>11575</v>
      </c>
      <c r="K9" s="49">
        <v>4630</v>
      </c>
      <c r="L9" s="49"/>
      <c r="M9" s="49">
        <v>3470</v>
      </c>
      <c r="N9" s="49">
        <v>28940</v>
      </c>
      <c r="O9" s="49">
        <v>8000</v>
      </c>
      <c r="P9" s="49"/>
      <c r="Q9" s="49">
        <v>25000</v>
      </c>
      <c r="R9" s="49"/>
      <c r="S9" s="49"/>
      <c r="T9" s="50"/>
      <c r="U9" s="49">
        <v>14878</v>
      </c>
      <c r="V9" s="76">
        <f t="shared" si="5"/>
        <v>172852.5</v>
      </c>
      <c r="W9" s="49">
        <f t="shared" si="6"/>
        <v>3884.2799999999997</v>
      </c>
      <c r="X9" s="49">
        <f t="shared" si="7"/>
        <v>971.06999999999994</v>
      </c>
      <c r="Y9" s="49">
        <f t="shared" si="8"/>
        <v>3217.68</v>
      </c>
      <c r="Z9" s="76">
        <f t="shared" si="9"/>
        <v>8073.0299999999988</v>
      </c>
      <c r="AA9" s="51">
        <f t="shared" si="0"/>
        <v>164779.47</v>
      </c>
    </row>
    <row r="10" spans="1:27">
      <c r="A10" s="79" t="s">
        <v>75</v>
      </c>
      <c r="B10" s="49">
        <v>32369</v>
      </c>
      <c r="C10" s="49">
        <f t="shared" si="1"/>
        <v>3596.5555555555561</v>
      </c>
      <c r="D10" s="49">
        <f t="shared" si="2"/>
        <v>1798.2777777777781</v>
      </c>
      <c r="E10" s="49">
        <v>624</v>
      </c>
      <c r="F10" s="49">
        <v>1700</v>
      </c>
      <c r="G10" s="49">
        <v>31090</v>
      </c>
      <c r="H10" s="49">
        <f t="shared" si="3"/>
        <v>3454.4444444444439</v>
      </c>
      <c r="I10" s="49">
        <f t="shared" si="4"/>
        <v>1727.2222222222219</v>
      </c>
      <c r="J10" s="49">
        <v>11575</v>
      </c>
      <c r="K10" s="49">
        <v>4630</v>
      </c>
      <c r="L10" s="49"/>
      <c r="M10" s="49">
        <v>3470</v>
      </c>
      <c r="N10" s="49">
        <v>28940</v>
      </c>
      <c r="O10" s="49">
        <v>8000</v>
      </c>
      <c r="P10" s="49"/>
      <c r="Q10" s="49">
        <v>25000</v>
      </c>
      <c r="R10" s="49"/>
      <c r="S10" s="49"/>
      <c r="T10" s="49"/>
      <c r="U10" s="49"/>
      <c r="V10" s="76">
        <f t="shared" si="5"/>
        <v>157974.5</v>
      </c>
      <c r="W10" s="49">
        <f t="shared" si="6"/>
        <v>3884.2799999999997</v>
      </c>
      <c r="X10" s="49">
        <f t="shared" si="7"/>
        <v>971.06999999999994</v>
      </c>
      <c r="Y10" s="49">
        <f t="shared" si="8"/>
        <v>3217.68</v>
      </c>
      <c r="Z10" s="76">
        <f t="shared" si="9"/>
        <v>8073.0299999999988</v>
      </c>
      <c r="AA10" s="51">
        <f t="shared" si="0"/>
        <v>149901.47</v>
      </c>
    </row>
    <row r="11" spans="1:27">
      <c r="A11" s="79" t="s">
        <v>76</v>
      </c>
      <c r="B11" s="49">
        <v>32369</v>
      </c>
      <c r="C11" s="49">
        <f t="shared" si="1"/>
        <v>3596.5555555555561</v>
      </c>
      <c r="D11" s="49">
        <f t="shared" si="2"/>
        <v>1798.2777777777781</v>
      </c>
      <c r="E11" s="49">
        <v>624</v>
      </c>
      <c r="F11" s="49">
        <v>1700</v>
      </c>
      <c r="G11" s="49">
        <v>31090</v>
      </c>
      <c r="H11" s="49">
        <f t="shared" si="3"/>
        <v>3454.4444444444439</v>
      </c>
      <c r="I11" s="49">
        <f t="shared" si="4"/>
        <v>1727.2222222222219</v>
      </c>
      <c r="J11" s="49">
        <v>11575</v>
      </c>
      <c r="K11" s="49">
        <v>4630</v>
      </c>
      <c r="L11" s="49"/>
      <c r="M11" s="49">
        <v>3470</v>
      </c>
      <c r="N11" s="49">
        <v>28940</v>
      </c>
      <c r="O11" s="49">
        <v>8000</v>
      </c>
      <c r="P11" s="49"/>
      <c r="Q11" s="49">
        <v>25000</v>
      </c>
      <c r="R11" s="49"/>
      <c r="S11" s="49"/>
      <c r="T11" s="49"/>
      <c r="U11" s="49"/>
      <c r="V11" s="76">
        <f t="shared" si="5"/>
        <v>157974.5</v>
      </c>
      <c r="W11" s="49">
        <f t="shared" si="6"/>
        <v>3884.2799999999997</v>
      </c>
      <c r="X11" s="49">
        <f t="shared" si="7"/>
        <v>971.06999999999994</v>
      </c>
      <c r="Y11" s="49">
        <f t="shared" si="8"/>
        <v>3217.68</v>
      </c>
      <c r="Z11" s="76">
        <f t="shared" si="9"/>
        <v>8073.0299999999988</v>
      </c>
      <c r="AA11" s="51">
        <f t="shared" si="0"/>
        <v>149901.47</v>
      </c>
    </row>
    <row r="12" spans="1:27">
      <c r="A12" s="79" t="s">
        <v>24</v>
      </c>
      <c r="B12" s="49">
        <v>32369</v>
      </c>
      <c r="C12" s="49">
        <f t="shared" si="1"/>
        <v>3596.5555555555561</v>
      </c>
      <c r="D12" s="49">
        <f t="shared" si="2"/>
        <v>1798.2777777777781</v>
      </c>
      <c r="E12" s="49">
        <v>624</v>
      </c>
      <c r="F12" s="49">
        <v>1700</v>
      </c>
      <c r="G12" s="49">
        <v>31090</v>
      </c>
      <c r="H12" s="49">
        <f t="shared" si="3"/>
        <v>3454.4444444444439</v>
      </c>
      <c r="I12" s="49">
        <f t="shared" si="4"/>
        <v>1727.2222222222219</v>
      </c>
      <c r="J12" s="49">
        <v>11575</v>
      </c>
      <c r="K12" s="49">
        <v>4630</v>
      </c>
      <c r="L12" s="49"/>
      <c r="M12" s="49">
        <v>3470</v>
      </c>
      <c r="N12" s="49">
        <v>28940</v>
      </c>
      <c r="O12" s="49">
        <v>8000</v>
      </c>
      <c r="P12" s="49"/>
      <c r="Q12" s="49">
        <v>25000</v>
      </c>
      <c r="R12" s="49"/>
      <c r="S12" s="49"/>
      <c r="T12" s="49"/>
      <c r="U12" s="49"/>
      <c r="V12" s="76">
        <f t="shared" si="5"/>
        <v>157974.5</v>
      </c>
      <c r="W12" s="49">
        <f t="shared" si="6"/>
        <v>3884.2799999999997</v>
      </c>
      <c r="X12" s="49">
        <f t="shared" si="7"/>
        <v>971.06999999999994</v>
      </c>
      <c r="Y12" s="49">
        <f t="shared" si="8"/>
        <v>3217.68</v>
      </c>
      <c r="Z12" s="76">
        <f t="shared" si="9"/>
        <v>8073.0299999999988</v>
      </c>
      <c r="AA12" s="51">
        <f t="shared" si="0"/>
        <v>149901.47</v>
      </c>
    </row>
    <row r="13" spans="1:27">
      <c r="A13" s="79" t="s">
        <v>77</v>
      </c>
      <c r="B13" s="49">
        <v>32369</v>
      </c>
      <c r="C13" s="49">
        <f t="shared" si="1"/>
        <v>3596.5555555555561</v>
      </c>
      <c r="D13" s="49">
        <f t="shared" si="2"/>
        <v>1798.2777777777781</v>
      </c>
      <c r="E13" s="49">
        <v>624</v>
      </c>
      <c r="F13" s="49">
        <v>1700</v>
      </c>
      <c r="G13" s="49">
        <v>31090</v>
      </c>
      <c r="H13" s="49">
        <f t="shared" si="3"/>
        <v>3454.4444444444439</v>
      </c>
      <c r="I13" s="49">
        <f t="shared" si="4"/>
        <v>1727.2222222222219</v>
      </c>
      <c r="J13" s="49">
        <v>11575</v>
      </c>
      <c r="K13" s="49">
        <v>4630</v>
      </c>
      <c r="L13" s="49"/>
      <c r="M13" s="49">
        <v>3470</v>
      </c>
      <c r="N13" s="49">
        <v>28940</v>
      </c>
      <c r="O13" s="49">
        <v>8000</v>
      </c>
      <c r="P13" s="49"/>
      <c r="Q13" s="49">
        <v>25000</v>
      </c>
      <c r="R13" s="49"/>
      <c r="S13" s="49"/>
      <c r="T13" s="49"/>
      <c r="U13" s="49"/>
      <c r="V13" s="76">
        <f t="shared" si="5"/>
        <v>157974.5</v>
      </c>
      <c r="W13" s="49">
        <f t="shared" si="6"/>
        <v>3884.2799999999997</v>
      </c>
      <c r="X13" s="49">
        <f t="shared" si="7"/>
        <v>971.06999999999994</v>
      </c>
      <c r="Y13" s="49">
        <f t="shared" si="8"/>
        <v>3217.68</v>
      </c>
      <c r="Z13" s="76">
        <f t="shared" si="9"/>
        <v>8073.0299999999988</v>
      </c>
      <c r="AA13" s="51">
        <f t="shared" si="0"/>
        <v>149901.47</v>
      </c>
    </row>
    <row r="14" spans="1:27">
      <c r="A14" s="79" t="s">
        <v>28</v>
      </c>
      <c r="B14" s="49">
        <v>32369</v>
      </c>
      <c r="C14" s="49">
        <f t="shared" si="1"/>
        <v>3596.5555555555561</v>
      </c>
      <c r="D14" s="49">
        <f t="shared" si="2"/>
        <v>1798.2777777777781</v>
      </c>
      <c r="E14" s="49">
        <v>624</v>
      </c>
      <c r="F14" s="49">
        <v>1700</v>
      </c>
      <c r="G14" s="49">
        <v>31090</v>
      </c>
      <c r="H14" s="49">
        <f t="shared" si="3"/>
        <v>3454.4444444444439</v>
      </c>
      <c r="I14" s="49">
        <f t="shared" si="4"/>
        <v>1727.2222222222219</v>
      </c>
      <c r="J14" s="49">
        <v>11575</v>
      </c>
      <c r="K14" s="49">
        <v>4630</v>
      </c>
      <c r="L14" s="49"/>
      <c r="M14" s="49">
        <v>3470</v>
      </c>
      <c r="N14" s="49">
        <v>28940</v>
      </c>
      <c r="O14" s="49">
        <v>8000</v>
      </c>
      <c r="P14" s="49"/>
      <c r="Q14" s="49">
        <v>25000</v>
      </c>
      <c r="R14" s="49">
        <v>4000</v>
      </c>
      <c r="S14" s="49"/>
      <c r="T14" s="49"/>
      <c r="U14" s="49"/>
      <c r="V14" s="76">
        <f t="shared" si="5"/>
        <v>161974.5</v>
      </c>
      <c r="W14" s="49">
        <f t="shared" si="6"/>
        <v>3884.2799999999997</v>
      </c>
      <c r="X14" s="49">
        <f t="shared" si="7"/>
        <v>971.06999999999994</v>
      </c>
      <c r="Y14" s="49">
        <f t="shared" si="8"/>
        <v>3217.68</v>
      </c>
      <c r="Z14" s="76">
        <f t="shared" si="9"/>
        <v>8073.0299999999988</v>
      </c>
      <c r="AA14" s="51">
        <f t="shared" si="0"/>
        <v>153901.47</v>
      </c>
    </row>
    <row r="15" spans="1:27">
      <c r="A15" s="79" t="s">
        <v>78</v>
      </c>
      <c r="B15" s="49">
        <v>32369</v>
      </c>
      <c r="C15" s="49">
        <f t="shared" si="1"/>
        <v>3596.5555555555561</v>
      </c>
      <c r="D15" s="49">
        <f t="shared" si="2"/>
        <v>1798.2777777777781</v>
      </c>
      <c r="E15" s="49">
        <v>624</v>
      </c>
      <c r="F15" s="49">
        <v>1700</v>
      </c>
      <c r="G15" s="49">
        <v>31090</v>
      </c>
      <c r="H15" s="49">
        <f t="shared" si="3"/>
        <v>3454.4444444444439</v>
      </c>
      <c r="I15" s="49">
        <f t="shared" si="4"/>
        <v>1727.2222222222219</v>
      </c>
      <c r="J15" s="49">
        <v>11575</v>
      </c>
      <c r="K15" s="49">
        <v>4630</v>
      </c>
      <c r="L15" s="49"/>
      <c r="M15" s="49">
        <v>3470</v>
      </c>
      <c r="N15" s="49">
        <v>28940</v>
      </c>
      <c r="O15" s="49">
        <v>8000</v>
      </c>
      <c r="P15" s="49"/>
      <c r="Q15" s="49">
        <v>25000</v>
      </c>
      <c r="R15" s="49"/>
      <c r="S15" s="49"/>
      <c r="T15" s="49"/>
      <c r="U15" s="49"/>
      <c r="V15" s="76">
        <f t="shared" si="5"/>
        <v>157974.5</v>
      </c>
      <c r="W15" s="49">
        <f t="shared" si="6"/>
        <v>3884.2799999999997</v>
      </c>
      <c r="X15" s="49">
        <f t="shared" si="7"/>
        <v>971.06999999999994</v>
      </c>
      <c r="Y15" s="49">
        <f t="shared" si="8"/>
        <v>3217.68</v>
      </c>
      <c r="Z15" s="76">
        <f t="shared" si="9"/>
        <v>8073.0299999999988</v>
      </c>
      <c r="AA15" s="51">
        <f t="shared" si="0"/>
        <v>149901.47</v>
      </c>
    </row>
    <row r="16" spans="1:27">
      <c r="A16" s="79" t="s">
        <v>79</v>
      </c>
      <c r="B16" s="49">
        <v>32369</v>
      </c>
      <c r="C16" s="49">
        <f t="shared" si="1"/>
        <v>3596.5555555555561</v>
      </c>
      <c r="D16" s="49">
        <f t="shared" si="2"/>
        <v>1798.2777777777781</v>
      </c>
      <c r="E16" s="49">
        <v>624</v>
      </c>
      <c r="F16" s="49">
        <v>1700</v>
      </c>
      <c r="G16" s="49">
        <v>31090</v>
      </c>
      <c r="H16" s="49">
        <f t="shared" si="3"/>
        <v>3454.4444444444439</v>
      </c>
      <c r="I16" s="49">
        <f t="shared" si="4"/>
        <v>1727.2222222222219</v>
      </c>
      <c r="J16" s="49">
        <v>11575</v>
      </c>
      <c r="K16" s="49">
        <v>4630</v>
      </c>
      <c r="L16" s="49"/>
      <c r="M16" s="49">
        <v>3470</v>
      </c>
      <c r="N16" s="49">
        <v>28940</v>
      </c>
      <c r="O16" s="49">
        <v>8000</v>
      </c>
      <c r="P16" s="49"/>
      <c r="Q16" s="49">
        <v>25000</v>
      </c>
      <c r="R16" s="49">
        <v>2663</v>
      </c>
      <c r="S16" s="49"/>
      <c r="T16" s="49"/>
      <c r="U16" s="49"/>
      <c r="V16" s="76">
        <f t="shared" si="5"/>
        <v>160637.5</v>
      </c>
      <c r="W16" s="49">
        <f t="shared" si="6"/>
        <v>3884.2799999999997</v>
      </c>
      <c r="X16" s="49">
        <f t="shared" si="7"/>
        <v>971.06999999999994</v>
      </c>
      <c r="Y16" s="49">
        <f t="shared" si="8"/>
        <v>3217.68</v>
      </c>
      <c r="Z16" s="76">
        <f t="shared" si="9"/>
        <v>8073.0299999999988</v>
      </c>
      <c r="AA16" s="51">
        <f t="shared" si="0"/>
        <v>152564.47</v>
      </c>
    </row>
    <row r="17" spans="1:27">
      <c r="A17" s="79" t="s">
        <v>80</v>
      </c>
      <c r="B17" s="49">
        <v>32369</v>
      </c>
      <c r="C17" s="49">
        <f t="shared" si="1"/>
        <v>3596.5555555555561</v>
      </c>
      <c r="D17" s="49">
        <f t="shared" si="2"/>
        <v>1798.2777777777781</v>
      </c>
      <c r="E17" s="49">
        <v>624</v>
      </c>
      <c r="F17" s="49">
        <v>1700</v>
      </c>
      <c r="G17" s="49">
        <v>31090</v>
      </c>
      <c r="H17" s="49">
        <f t="shared" si="3"/>
        <v>3454.4444444444439</v>
      </c>
      <c r="I17" s="49">
        <f t="shared" si="4"/>
        <v>1727.2222222222219</v>
      </c>
      <c r="J17" s="49">
        <v>11575</v>
      </c>
      <c r="K17" s="49">
        <v>4630</v>
      </c>
      <c r="L17" s="49"/>
      <c r="M17" s="49">
        <v>3470</v>
      </c>
      <c r="N17" s="49">
        <v>28940</v>
      </c>
      <c r="O17" s="49">
        <v>8000</v>
      </c>
      <c r="P17" s="49"/>
      <c r="Q17" s="49">
        <v>25000</v>
      </c>
      <c r="R17" s="49"/>
      <c r="S17" s="49"/>
      <c r="T17" s="49"/>
      <c r="U17" s="49"/>
      <c r="V17" s="76">
        <f t="shared" si="5"/>
        <v>157974.5</v>
      </c>
      <c r="W17" s="49">
        <f t="shared" si="6"/>
        <v>3884.2799999999997</v>
      </c>
      <c r="X17" s="49">
        <f t="shared" si="7"/>
        <v>971.06999999999994</v>
      </c>
      <c r="Y17" s="49">
        <f t="shared" si="8"/>
        <v>3217.68</v>
      </c>
      <c r="Z17" s="76">
        <f t="shared" si="9"/>
        <v>8073.0299999999988</v>
      </c>
      <c r="AA17" s="51">
        <f t="shared" si="0"/>
        <v>149901.47</v>
      </c>
    </row>
    <row r="18" spans="1:27">
      <c r="A18" s="79" t="s">
        <v>29</v>
      </c>
      <c r="B18" s="49">
        <v>32369</v>
      </c>
      <c r="C18" s="49">
        <f t="shared" si="1"/>
        <v>3596.5555555555561</v>
      </c>
      <c r="D18" s="49">
        <f t="shared" si="2"/>
        <v>1798.2777777777781</v>
      </c>
      <c r="E18" s="49">
        <v>624</v>
      </c>
      <c r="F18" s="49">
        <v>1700</v>
      </c>
      <c r="G18" s="49">
        <v>31090</v>
      </c>
      <c r="H18" s="49">
        <f t="shared" si="3"/>
        <v>3454.4444444444439</v>
      </c>
      <c r="I18" s="49">
        <f t="shared" si="4"/>
        <v>1727.2222222222219</v>
      </c>
      <c r="J18" s="49">
        <v>11575</v>
      </c>
      <c r="K18" s="49">
        <v>4630</v>
      </c>
      <c r="L18" s="49"/>
      <c r="M18" s="49">
        <v>3470</v>
      </c>
      <c r="N18" s="49">
        <v>28940</v>
      </c>
      <c r="O18" s="49">
        <v>8000</v>
      </c>
      <c r="P18" s="49"/>
      <c r="Q18" s="49">
        <v>40000</v>
      </c>
      <c r="R18" s="49"/>
      <c r="S18" s="49"/>
      <c r="T18" s="49">
        <v>48160</v>
      </c>
      <c r="U18" s="49"/>
      <c r="V18" s="76">
        <f t="shared" si="5"/>
        <v>221134.5</v>
      </c>
      <c r="W18" s="49">
        <f t="shared" si="6"/>
        <v>3884.2799999999997</v>
      </c>
      <c r="X18" s="49">
        <f t="shared" si="7"/>
        <v>971.06999999999994</v>
      </c>
      <c r="Y18" s="49">
        <f t="shared" si="8"/>
        <v>3217.68</v>
      </c>
      <c r="Z18" s="76">
        <f t="shared" si="9"/>
        <v>8073.0299999999988</v>
      </c>
      <c r="AA18" s="51">
        <f t="shared" si="0"/>
        <v>213061.47</v>
      </c>
    </row>
    <row r="19" spans="1:27">
      <c r="A19" s="79" t="s">
        <v>81</v>
      </c>
      <c r="B19" s="49">
        <v>32369</v>
      </c>
      <c r="C19" s="49">
        <f t="shared" si="1"/>
        <v>3596.5555555555561</v>
      </c>
      <c r="D19" s="49">
        <f t="shared" si="2"/>
        <v>1798.2777777777781</v>
      </c>
      <c r="E19" s="49">
        <v>624</v>
      </c>
      <c r="F19" s="49">
        <v>1700</v>
      </c>
      <c r="G19" s="49">
        <v>31090</v>
      </c>
      <c r="H19" s="49">
        <f t="shared" si="3"/>
        <v>3454.4444444444439</v>
      </c>
      <c r="I19" s="49">
        <f t="shared" si="4"/>
        <v>1727.2222222222219</v>
      </c>
      <c r="J19" s="49">
        <v>11575</v>
      </c>
      <c r="K19" s="49">
        <v>4630</v>
      </c>
      <c r="L19" s="104" t="s">
        <v>118</v>
      </c>
      <c r="M19" s="49">
        <v>0</v>
      </c>
      <c r="N19" s="49">
        <v>28940</v>
      </c>
      <c r="O19" s="49">
        <v>8000</v>
      </c>
      <c r="P19" s="104" t="s">
        <v>117</v>
      </c>
      <c r="Q19" s="49">
        <v>55000</v>
      </c>
      <c r="R19" s="49">
        <v>10000</v>
      </c>
      <c r="S19" s="49">
        <v>30000</v>
      </c>
      <c r="T19" s="49"/>
      <c r="U19" s="49"/>
      <c r="V19" s="76">
        <f t="shared" si="5"/>
        <v>224504.5</v>
      </c>
      <c r="W19" s="49">
        <f t="shared" si="6"/>
        <v>3884.2799999999997</v>
      </c>
      <c r="X19" s="49">
        <f t="shared" si="7"/>
        <v>971.06999999999994</v>
      </c>
      <c r="Y19" s="49">
        <f t="shared" si="8"/>
        <v>3217.68</v>
      </c>
      <c r="Z19" s="76">
        <f t="shared" si="9"/>
        <v>8073.0299999999988</v>
      </c>
      <c r="AA19" s="51">
        <f t="shared" si="0"/>
        <v>216431.47</v>
      </c>
    </row>
    <row r="20" spans="1:27">
      <c r="A20" s="79" t="s">
        <v>82</v>
      </c>
      <c r="B20" s="49">
        <v>32369</v>
      </c>
      <c r="C20" s="49">
        <f t="shared" si="1"/>
        <v>3596.5555555555561</v>
      </c>
      <c r="D20" s="49">
        <f t="shared" si="2"/>
        <v>1798.2777777777781</v>
      </c>
      <c r="E20" s="49">
        <v>624</v>
      </c>
      <c r="F20" s="49">
        <v>1700</v>
      </c>
      <c r="G20" s="49">
        <v>31090</v>
      </c>
      <c r="H20" s="49">
        <f t="shared" si="3"/>
        <v>3454.4444444444439</v>
      </c>
      <c r="I20" s="49">
        <f t="shared" si="4"/>
        <v>1727.2222222222219</v>
      </c>
      <c r="J20" s="49">
        <v>11575</v>
      </c>
      <c r="K20" s="49">
        <v>4630</v>
      </c>
      <c r="L20" s="49"/>
      <c r="M20" s="49">
        <v>3470</v>
      </c>
      <c r="N20" s="49">
        <v>28940</v>
      </c>
      <c r="O20" s="49">
        <v>8000</v>
      </c>
      <c r="P20" s="49"/>
      <c r="Q20" s="49">
        <v>25000</v>
      </c>
      <c r="R20" s="49"/>
      <c r="S20" s="49"/>
      <c r="T20" s="49"/>
      <c r="U20" s="49"/>
      <c r="V20" s="76">
        <f t="shared" si="5"/>
        <v>157974.5</v>
      </c>
      <c r="W20" s="49">
        <f t="shared" si="6"/>
        <v>3884.2799999999997</v>
      </c>
      <c r="X20" s="49">
        <f t="shared" si="7"/>
        <v>971.06999999999994</v>
      </c>
      <c r="Y20" s="49">
        <f t="shared" si="8"/>
        <v>3217.68</v>
      </c>
      <c r="Z20" s="76">
        <f t="shared" si="9"/>
        <v>8073.0299999999988</v>
      </c>
      <c r="AA20" s="51">
        <f t="shared" si="0"/>
        <v>149901.47</v>
      </c>
    </row>
    <row r="21" spans="1:27">
      <c r="A21" s="79" t="s">
        <v>20</v>
      </c>
      <c r="B21" s="49">
        <v>32369</v>
      </c>
      <c r="C21" s="49">
        <f t="shared" si="1"/>
        <v>3596.5555555555561</v>
      </c>
      <c r="D21" s="49">
        <f t="shared" si="2"/>
        <v>1798.2777777777781</v>
      </c>
      <c r="E21" s="49">
        <v>624</v>
      </c>
      <c r="F21" s="49">
        <v>1700</v>
      </c>
      <c r="G21" s="49">
        <v>31090</v>
      </c>
      <c r="H21" s="49">
        <f t="shared" si="3"/>
        <v>3454.4444444444439</v>
      </c>
      <c r="I21" s="49">
        <f t="shared" si="4"/>
        <v>1727.2222222222219</v>
      </c>
      <c r="J21" s="49">
        <v>11575</v>
      </c>
      <c r="K21" s="49">
        <v>4630</v>
      </c>
      <c r="L21" s="49"/>
      <c r="M21" s="49">
        <v>3470</v>
      </c>
      <c r="N21" s="49">
        <v>28940</v>
      </c>
      <c r="O21" s="49">
        <v>8000</v>
      </c>
      <c r="P21" s="49"/>
      <c r="Q21" s="49">
        <v>25000</v>
      </c>
      <c r="R21" s="49">
        <v>2663</v>
      </c>
      <c r="S21" s="49"/>
      <c r="T21" s="49"/>
      <c r="U21" s="49"/>
      <c r="V21" s="76">
        <f t="shared" si="5"/>
        <v>160637.5</v>
      </c>
      <c r="W21" s="49">
        <f t="shared" si="6"/>
        <v>3884.2799999999997</v>
      </c>
      <c r="X21" s="49">
        <f t="shared" si="7"/>
        <v>971.06999999999994</v>
      </c>
      <c r="Y21" s="49">
        <f t="shared" si="8"/>
        <v>3217.68</v>
      </c>
      <c r="Z21" s="76">
        <f t="shared" si="9"/>
        <v>8073.0299999999988</v>
      </c>
      <c r="AA21" s="51">
        <f t="shared" si="0"/>
        <v>152564.47</v>
      </c>
    </row>
    <row r="22" spans="1:27">
      <c r="A22" s="79" t="s">
        <v>83</v>
      </c>
      <c r="B22" s="49">
        <v>32369</v>
      </c>
      <c r="C22" s="49">
        <f t="shared" si="1"/>
        <v>3596.5555555555561</v>
      </c>
      <c r="D22" s="49">
        <f t="shared" si="2"/>
        <v>1798.2777777777781</v>
      </c>
      <c r="E22" s="49">
        <v>624</v>
      </c>
      <c r="F22" s="49">
        <v>1700</v>
      </c>
      <c r="G22" s="49">
        <v>31090</v>
      </c>
      <c r="H22" s="49">
        <f t="shared" si="3"/>
        <v>3454.4444444444439</v>
      </c>
      <c r="I22" s="49">
        <f t="shared" si="4"/>
        <v>1727.2222222222219</v>
      </c>
      <c r="J22" s="49">
        <v>11575</v>
      </c>
      <c r="K22" s="49">
        <v>4630</v>
      </c>
      <c r="L22" s="49"/>
      <c r="M22" s="49">
        <v>3470</v>
      </c>
      <c r="N22" s="49">
        <v>28940</v>
      </c>
      <c r="O22" s="49">
        <v>8000</v>
      </c>
      <c r="P22" s="49"/>
      <c r="Q22" s="49">
        <v>25000</v>
      </c>
      <c r="R22" s="49"/>
      <c r="S22" s="49"/>
      <c r="T22" s="49"/>
      <c r="U22" s="49"/>
      <c r="V22" s="76">
        <f t="shared" si="5"/>
        <v>157974.5</v>
      </c>
      <c r="W22" s="49">
        <f t="shared" si="6"/>
        <v>3884.2799999999997</v>
      </c>
      <c r="X22" s="49">
        <f t="shared" si="7"/>
        <v>971.06999999999994</v>
      </c>
      <c r="Y22" s="49">
        <f t="shared" si="8"/>
        <v>3217.68</v>
      </c>
      <c r="Z22" s="76">
        <f t="shared" si="9"/>
        <v>8073.0299999999988</v>
      </c>
      <c r="AA22" s="51">
        <f t="shared" si="0"/>
        <v>149901.47</v>
      </c>
    </row>
    <row r="23" spans="1:27">
      <c r="A23" s="80" t="s">
        <v>84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76"/>
      <c r="W23" s="49"/>
      <c r="X23" s="49"/>
      <c r="Y23" s="49"/>
      <c r="Z23" s="76"/>
      <c r="AA23" s="51"/>
    </row>
    <row r="24" spans="1:27">
      <c r="A24" s="79" t="s">
        <v>85</v>
      </c>
      <c r="B24" s="49">
        <v>32369</v>
      </c>
      <c r="C24" s="49">
        <f t="shared" si="1"/>
        <v>3596.5555555555561</v>
      </c>
      <c r="D24" s="49">
        <f t="shared" ref="D24:D28" si="10">(B24/30*20)/12</f>
        <v>1798.2777777777781</v>
      </c>
      <c r="E24" s="49">
        <v>624</v>
      </c>
      <c r="F24" s="49">
        <v>1700</v>
      </c>
      <c r="G24" s="49">
        <v>31090</v>
      </c>
      <c r="H24" s="49">
        <f t="shared" si="3"/>
        <v>3454.4444444444439</v>
      </c>
      <c r="I24" s="49">
        <f t="shared" ref="I24:I28" si="11">G24/30*20/12</f>
        <v>1727.2222222222219</v>
      </c>
      <c r="J24" s="49">
        <v>11575</v>
      </c>
      <c r="K24" s="49">
        <v>4630</v>
      </c>
      <c r="L24" s="49"/>
      <c r="M24" s="49">
        <v>3470</v>
      </c>
      <c r="N24" s="49">
        <v>28940</v>
      </c>
      <c r="O24" s="49">
        <v>8000</v>
      </c>
      <c r="P24" s="49"/>
      <c r="Q24" s="49">
        <v>25000</v>
      </c>
      <c r="R24" s="49"/>
      <c r="S24" s="49"/>
      <c r="T24" s="50"/>
      <c r="U24" s="49">
        <v>4650</v>
      </c>
      <c r="V24" s="76">
        <f t="shared" si="5"/>
        <v>162624.5</v>
      </c>
      <c r="W24" s="49">
        <f t="shared" si="6"/>
        <v>3884.2799999999997</v>
      </c>
      <c r="X24" s="49">
        <f t="shared" si="7"/>
        <v>971.06999999999994</v>
      </c>
      <c r="Y24" s="49">
        <f t="shared" ref="Y24:Y28" si="12">1608.84+1608.84</f>
        <v>3217.68</v>
      </c>
      <c r="Z24" s="76">
        <f t="shared" si="9"/>
        <v>8073.0299999999988</v>
      </c>
      <c r="AA24" s="51">
        <f>V24-Z24</f>
        <v>154551.47</v>
      </c>
    </row>
    <row r="25" spans="1:27">
      <c r="A25" s="79" t="s">
        <v>86</v>
      </c>
      <c r="B25" s="49">
        <v>32369</v>
      </c>
      <c r="C25" s="49">
        <f t="shared" si="1"/>
        <v>3596.5555555555561</v>
      </c>
      <c r="D25" s="49">
        <f t="shared" si="10"/>
        <v>1798.2777777777781</v>
      </c>
      <c r="E25" s="49">
        <v>624</v>
      </c>
      <c r="F25" s="49">
        <v>1700</v>
      </c>
      <c r="G25" s="49">
        <v>31090</v>
      </c>
      <c r="H25" s="49">
        <f t="shared" si="3"/>
        <v>3454.4444444444439</v>
      </c>
      <c r="I25" s="49">
        <f t="shared" si="11"/>
        <v>1727.2222222222219</v>
      </c>
      <c r="J25" s="49">
        <v>11575</v>
      </c>
      <c r="K25" s="49">
        <v>4630</v>
      </c>
      <c r="L25" s="49"/>
      <c r="M25" s="49">
        <v>3470</v>
      </c>
      <c r="N25" s="49">
        <v>28940</v>
      </c>
      <c r="O25" s="49">
        <v>8000</v>
      </c>
      <c r="P25" s="49"/>
      <c r="Q25" s="49">
        <v>25000</v>
      </c>
      <c r="R25" s="49">
        <v>4000</v>
      </c>
      <c r="S25" s="49"/>
      <c r="T25" s="49"/>
      <c r="U25" s="49"/>
      <c r="V25" s="76">
        <f t="shared" si="5"/>
        <v>161974.5</v>
      </c>
      <c r="W25" s="49">
        <f t="shared" si="6"/>
        <v>3884.2799999999997</v>
      </c>
      <c r="X25" s="49">
        <f t="shared" si="7"/>
        <v>971.06999999999994</v>
      </c>
      <c r="Y25" s="49">
        <f t="shared" si="12"/>
        <v>3217.68</v>
      </c>
      <c r="Z25" s="76">
        <f t="shared" si="9"/>
        <v>8073.0299999999988</v>
      </c>
      <c r="AA25" s="51">
        <f>V25-Z25</f>
        <v>153901.47</v>
      </c>
    </row>
    <row r="26" spans="1:27">
      <c r="A26" s="79" t="s">
        <v>87</v>
      </c>
      <c r="B26" s="49">
        <v>32369</v>
      </c>
      <c r="C26" s="49">
        <f t="shared" si="1"/>
        <v>3596.5555555555561</v>
      </c>
      <c r="D26" s="49">
        <f t="shared" si="10"/>
        <v>1798.2777777777781</v>
      </c>
      <c r="E26" s="49">
        <v>624</v>
      </c>
      <c r="F26" s="49">
        <v>1700</v>
      </c>
      <c r="G26" s="49">
        <v>31090</v>
      </c>
      <c r="H26" s="49">
        <f t="shared" si="3"/>
        <v>3454.4444444444439</v>
      </c>
      <c r="I26" s="49">
        <f t="shared" si="11"/>
        <v>1727.2222222222219</v>
      </c>
      <c r="J26" s="49">
        <v>11575</v>
      </c>
      <c r="K26" s="49">
        <v>4630</v>
      </c>
      <c r="L26" s="49"/>
      <c r="M26" s="49">
        <v>3470</v>
      </c>
      <c r="N26" s="49">
        <v>28940</v>
      </c>
      <c r="O26" s="49">
        <v>8000</v>
      </c>
      <c r="P26" s="49"/>
      <c r="Q26" s="49">
        <v>25000</v>
      </c>
      <c r="R26" s="49"/>
      <c r="S26" s="49"/>
      <c r="T26" s="49"/>
      <c r="U26" s="49"/>
      <c r="V26" s="76">
        <f t="shared" si="5"/>
        <v>157974.5</v>
      </c>
      <c r="W26" s="49">
        <f t="shared" si="6"/>
        <v>3884.2799999999997</v>
      </c>
      <c r="X26" s="49">
        <f t="shared" si="7"/>
        <v>971.06999999999994</v>
      </c>
      <c r="Y26" s="49">
        <f t="shared" si="12"/>
        <v>3217.68</v>
      </c>
      <c r="Z26" s="76">
        <f t="shared" si="9"/>
        <v>8073.0299999999988</v>
      </c>
      <c r="AA26" s="51">
        <f>V26-Z26</f>
        <v>149901.47</v>
      </c>
    </row>
    <row r="27" spans="1:27">
      <c r="A27" s="79" t="s">
        <v>25</v>
      </c>
      <c r="B27" s="49">
        <v>32369</v>
      </c>
      <c r="C27" s="49">
        <f t="shared" si="1"/>
        <v>3596.5555555555561</v>
      </c>
      <c r="D27" s="49">
        <f t="shared" si="10"/>
        <v>1798.2777777777781</v>
      </c>
      <c r="E27" s="49">
        <v>624</v>
      </c>
      <c r="F27" s="49">
        <v>1700</v>
      </c>
      <c r="G27" s="49">
        <v>31090</v>
      </c>
      <c r="H27" s="49">
        <f t="shared" si="3"/>
        <v>3454.4444444444439</v>
      </c>
      <c r="I27" s="49">
        <f t="shared" si="11"/>
        <v>1727.2222222222219</v>
      </c>
      <c r="J27" s="49">
        <v>11575</v>
      </c>
      <c r="K27" s="49">
        <v>4630</v>
      </c>
      <c r="L27" s="49"/>
      <c r="M27" s="49">
        <v>3470</v>
      </c>
      <c r="N27" s="49">
        <v>28940</v>
      </c>
      <c r="O27" s="49">
        <v>8000</v>
      </c>
      <c r="P27" s="49"/>
      <c r="Q27" s="49">
        <v>35000</v>
      </c>
      <c r="R27" s="49"/>
      <c r="S27" s="49"/>
      <c r="T27" s="49">
        <v>15050</v>
      </c>
      <c r="U27" s="49"/>
      <c r="V27" s="76">
        <f t="shared" si="5"/>
        <v>183024.5</v>
      </c>
      <c r="W27" s="49">
        <f t="shared" si="6"/>
        <v>3884.2799999999997</v>
      </c>
      <c r="X27" s="49">
        <f t="shared" si="7"/>
        <v>971.06999999999994</v>
      </c>
      <c r="Y27" s="49">
        <f t="shared" si="12"/>
        <v>3217.68</v>
      </c>
      <c r="Z27" s="76">
        <f t="shared" si="9"/>
        <v>8073.0299999999988</v>
      </c>
      <c r="AA27" s="51">
        <f>V27-Z27</f>
        <v>174951.47</v>
      </c>
    </row>
    <row r="28" spans="1:27">
      <c r="A28" s="79" t="s">
        <v>88</v>
      </c>
      <c r="B28" s="49">
        <v>32369</v>
      </c>
      <c r="C28" s="49">
        <f t="shared" si="1"/>
        <v>3596.5555555555561</v>
      </c>
      <c r="D28" s="49">
        <f t="shared" si="10"/>
        <v>1798.2777777777781</v>
      </c>
      <c r="E28" s="49">
        <v>624</v>
      </c>
      <c r="F28" s="49">
        <v>1700</v>
      </c>
      <c r="G28" s="49">
        <v>31090</v>
      </c>
      <c r="H28" s="49">
        <f t="shared" si="3"/>
        <v>3454.4444444444439</v>
      </c>
      <c r="I28" s="49">
        <f t="shared" si="11"/>
        <v>1727.2222222222219</v>
      </c>
      <c r="J28" s="49">
        <v>11575</v>
      </c>
      <c r="K28" s="49">
        <v>4630</v>
      </c>
      <c r="L28" s="49"/>
      <c r="M28" s="49">
        <v>3470</v>
      </c>
      <c r="N28" s="49">
        <v>28940</v>
      </c>
      <c r="O28" s="49">
        <v>8000</v>
      </c>
      <c r="P28" s="49"/>
      <c r="Q28" s="49">
        <v>25000</v>
      </c>
      <c r="R28" s="49">
        <v>2663</v>
      </c>
      <c r="S28" s="49"/>
      <c r="T28" s="49"/>
      <c r="U28" s="49"/>
      <c r="V28" s="76">
        <f t="shared" si="5"/>
        <v>160637.5</v>
      </c>
      <c r="W28" s="49">
        <f t="shared" si="6"/>
        <v>3884.2799999999997</v>
      </c>
      <c r="X28" s="49">
        <f t="shared" si="7"/>
        <v>971.06999999999994</v>
      </c>
      <c r="Y28" s="49">
        <f t="shared" si="12"/>
        <v>3217.68</v>
      </c>
      <c r="Z28" s="76">
        <f t="shared" si="9"/>
        <v>8073.0299999999988</v>
      </c>
      <c r="AA28" s="51">
        <f>V28-Z28</f>
        <v>152564.47</v>
      </c>
    </row>
    <row r="29" spans="1:27">
      <c r="A29" s="80" t="s">
        <v>89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76"/>
      <c r="W29" s="49"/>
      <c r="X29" s="49"/>
      <c r="Y29" s="49"/>
      <c r="Z29" s="76"/>
      <c r="AA29" s="51"/>
    </row>
    <row r="30" spans="1:27">
      <c r="A30" s="79" t="s">
        <v>90</v>
      </c>
      <c r="B30" s="49">
        <v>32369</v>
      </c>
      <c r="C30" s="49">
        <f t="shared" si="1"/>
        <v>3596.5555555555561</v>
      </c>
      <c r="D30" s="49">
        <f t="shared" ref="D30:D32" si="13">(B30/30*20)/12</f>
        <v>1798.2777777777781</v>
      </c>
      <c r="E30" s="49">
        <v>624</v>
      </c>
      <c r="F30" s="49">
        <v>1700</v>
      </c>
      <c r="G30" s="49">
        <v>31090</v>
      </c>
      <c r="H30" s="49">
        <f t="shared" si="3"/>
        <v>3454.4444444444439</v>
      </c>
      <c r="I30" s="49">
        <f t="shared" ref="I30:I32" si="14">G30/30*20/12</f>
        <v>1727.2222222222219</v>
      </c>
      <c r="J30" s="49">
        <v>11575</v>
      </c>
      <c r="K30" s="49">
        <v>4630</v>
      </c>
      <c r="L30" s="49"/>
      <c r="M30" s="49">
        <v>3470</v>
      </c>
      <c r="N30" s="49">
        <v>28940</v>
      </c>
      <c r="O30" s="49">
        <v>8000</v>
      </c>
      <c r="P30" s="49"/>
      <c r="Q30" s="49">
        <v>25000</v>
      </c>
      <c r="R30" s="49"/>
      <c r="S30" s="49"/>
      <c r="T30" s="49">
        <v>9030</v>
      </c>
      <c r="U30" s="49"/>
      <c r="V30" s="76">
        <f t="shared" si="5"/>
        <v>167004.5</v>
      </c>
      <c r="W30" s="49">
        <f t="shared" si="6"/>
        <v>3884.2799999999997</v>
      </c>
      <c r="X30" s="49">
        <f t="shared" si="7"/>
        <v>971.06999999999994</v>
      </c>
      <c r="Y30" s="49">
        <f t="shared" ref="Y30:Y32" si="15">1608.84+1608.84</f>
        <v>3217.68</v>
      </c>
      <c r="Z30" s="76">
        <f t="shared" si="9"/>
        <v>8073.0299999999988</v>
      </c>
      <c r="AA30" s="51">
        <f>V30-Z30</f>
        <v>158931.47</v>
      </c>
    </row>
    <row r="31" spans="1:27">
      <c r="A31" s="79" t="s">
        <v>91</v>
      </c>
      <c r="B31" s="49">
        <v>32369</v>
      </c>
      <c r="C31" s="49">
        <f t="shared" si="1"/>
        <v>3596.5555555555561</v>
      </c>
      <c r="D31" s="49">
        <f t="shared" si="13"/>
        <v>1798.2777777777781</v>
      </c>
      <c r="E31" s="49">
        <v>624</v>
      </c>
      <c r="F31" s="49">
        <v>1700</v>
      </c>
      <c r="G31" s="49">
        <v>31090</v>
      </c>
      <c r="H31" s="49">
        <f t="shared" si="3"/>
        <v>3454.4444444444439</v>
      </c>
      <c r="I31" s="49">
        <f t="shared" si="14"/>
        <v>1727.2222222222219</v>
      </c>
      <c r="J31" s="49">
        <v>11575</v>
      </c>
      <c r="K31" s="49">
        <v>4630</v>
      </c>
      <c r="L31" s="49"/>
      <c r="M31" s="49">
        <v>3470</v>
      </c>
      <c r="N31" s="49">
        <v>28940</v>
      </c>
      <c r="O31" s="49">
        <v>8000</v>
      </c>
      <c r="P31" s="49"/>
      <c r="Q31" s="49">
        <v>25000</v>
      </c>
      <c r="R31" s="49">
        <v>2663</v>
      </c>
      <c r="S31" s="49"/>
      <c r="T31" s="50"/>
      <c r="U31" s="49">
        <v>2790</v>
      </c>
      <c r="V31" s="76">
        <f t="shared" si="5"/>
        <v>163427.5</v>
      </c>
      <c r="W31" s="49">
        <f t="shared" si="6"/>
        <v>3884.2799999999997</v>
      </c>
      <c r="X31" s="49">
        <f t="shared" si="7"/>
        <v>971.06999999999994</v>
      </c>
      <c r="Y31" s="49">
        <f t="shared" si="15"/>
        <v>3217.68</v>
      </c>
      <c r="Z31" s="76">
        <f t="shared" si="9"/>
        <v>8073.0299999999988</v>
      </c>
      <c r="AA31" s="51">
        <f>V31-Z31</f>
        <v>155354.47</v>
      </c>
    </row>
    <row r="32" spans="1:27">
      <c r="A32" s="79" t="s">
        <v>92</v>
      </c>
      <c r="B32" s="49">
        <v>32369</v>
      </c>
      <c r="C32" s="49">
        <f t="shared" si="1"/>
        <v>3596.5555555555561</v>
      </c>
      <c r="D32" s="49">
        <f t="shared" si="13"/>
        <v>1798.2777777777781</v>
      </c>
      <c r="E32" s="49">
        <v>624</v>
      </c>
      <c r="F32" s="49">
        <v>1700</v>
      </c>
      <c r="G32" s="49">
        <v>31090</v>
      </c>
      <c r="H32" s="49">
        <f t="shared" si="3"/>
        <v>3454.4444444444439</v>
      </c>
      <c r="I32" s="49">
        <f t="shared" si="14"/>
        <v>1727.2222222222219</v>
      </c>
      <c r="J32" s="49">
        <v>11575</v>
      </c>
      <c r="K32" s="49">
        <v>4630</v>
      </c>
      <c r="L32" s="49"/>
      <c r="M32" s="49">
        <v>3470</v>
      </c>
      <c r="N32" s="49">
        <v>28940</v>
      </c>
      <c r="O32" s="49">
        <v>8000</v>
      </c>
      <c r="P32" s="49"/>
      <c r="Q32" s="49">
        <v>25000</v>
      </c>
      <c r="R32" s="49"/>
      <c r="S32" s="49"/>
      <c r="T32" s="49"/>
      <c r="U32" s="49"/>
      <c r="V32" s="76">
        <f t="shared" si="5"/>
        <v>157974.5</v>
      </c>
      <c r="W32" s="49">
        <f t="shared" si="6"/>
        <v>3884.2799999999997</v>
      </c>
      <c r="X32" s="49">
        <f t="shared" si="7"/>
        <v>971.06999999999994</v>
      </c>
      <c r="Y32" s="49">
        <f t="shared" si="15"/>
        <v>3217.68</v>
      </c>
      <c r="Z32" s="76">
        <f t="shared" si="9"/>
        <v>8073.0299999999988</v>
      </c>
      <c r="AA32" s="51">
        <f>V32-Z32</f>
        <v>149901.47</v>
      </c>
    </row>
    <row r="33" spans="1:27">
      <c r="A33" s="81" t="s">
        <v>93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76"/>
      <c r="W33" s="49"/>
      <c r="X33" s="49"/>
      <c r="Y33" s="49"/>
      <c r="Z33" s="76"/>
      <c r="AA33" s="51"/>
    </row>
    <row r="34" spans="1:27">
      <c r="A34" s="79" t="s">
        <v>94</v>
      </c>
      <c r="B34" s="49">
        <v>32369</v>
      </c>
      <c r="C34" s="49">
        <f t="shared" si="1"/>
        <v>3596.5555555555561</v>
      </c>
      <c r="D34" s="49">
        <f t="shared" ref="D34:D35" si="16">(B34/30*20)/12</f>
        <v>1798.2777777777781</v>
      </c>
      <c r="E34" s="49">
        <v>624</v>
      </c>
      <c r="F34" s="49">
        <v>1700</v>
      </c>
      <c r="G34" s="49">
        <v>31090</v>
      </c>
      <c r="H34" s="49">
        <f t="shared" si="3"/>
        <v>3454.4444444444439</v>
      </c>
      <c r="I34" s="49">
        <f t="shared" ref="I34:I35" si="17">G34/30*20/12</f>
        <v>1727.2222222222219</v>
      </c>
      <c r="J34" s="49">
        <v>11575</v>
      </c>
      <c r="K34" s="49">
        <v>4630</v>
      </c>
      <c r="L34" s="49"/>
      <c r="M34" s="49">
        <v>3470</v>
      </c>
      <c r="N34" s="49">
        <v>28940</v>
      </c>
      <c r="O34" s="49">
        <v>8000</v>
      </c>
      <c r="P34" s="49"/>
      <c r="Q34" s="49">
        <v>25000</v>
      </c>
      <c r="R34" s="49"/>
      <c r="S34" s="49"/>
      <c r="T34" s="49">
        <v>6017</v>
      </c>
      <c r="U34" s="49"/>
      <c r="V34" s="76">
        <f t="shared" si="5"/>
        <v>163991.5</v>
      </c>
      <c r="W34" s="49">
        <f t="shared" si="6"/>
        <v>3884.2799999999997</v>
      </c>
      <c r="X34" s="49">
        <f t="shared" si="7"/>
        <v>971.06999999999994</v>
      </c>
      <c r="Y34" s="49">
        <f t="shared" ref="Y34:Y35" si="18">1608.84+1608.84</f>
        <v>3217.68</v>
      </c>
      <c r="Z34" s="76">
        <f t="shared" si="9"/>
        <v>8073.0299999999988</v>
      </c>
      <c r="AA34" s="51">
        <f>V34-Z34</f>
        <v>155918.47</v>
      </c>
    </row>
    <row r="35" spans="1:27">
      <c r="A35" s="79" t="s">
        <v>95</v>
      </c>
      <c r="B35" s="49">
        <v>32369</v>
      </c>
      <c r="C35" s="49">
        <f t="shared" si="1"/>
        <v>3596.5555555555561</v>
      </c>
      <c r="D35" s="49">
        <f t="shared" si="16"/>
        <v>1798.2777777777781</v>
      </c>
      <c r="E35" s="49">
        <v>624</v>
      </c>
      <c r="F35" s="49">
        <v>1700</v>
      </c>
      <c r="G35" s="49">
        <v>31090</v>
      </c>
      <c r="H35" s="49">
        <f t="shared" si="3"/>
        <v>3454.4444444444439</v>
      </c>
      <c r="I35" s="49">
        <f t="shared" si="17"/>
        <v>1727.2222222222219</v>
      </c>
      <c r="J35" s="49">
        <v>11575</v>
      </c>
      <c r="K35" s="49">
        <v>4630</v>
      </c>
      <c r="L35" s="49"/>
      <c r="M35" s="49">
        <v>3470</v>
      </c>
      <c r="N35" s="49">
        <v>28940</v>
      </c>
      <c r="O35" s="49">
        <v>8000</v>
      </c>
      <c r="P35" s="49"/>
      <c r="Q35" s="49">
        <v>25000</v>
      </c>
      <c r="R35" s="49">
        <v>2663</v>
      </c>
      <c r="S35" s="49"/>
      <c r="T35" s="50"/>
      <c r="U35" s="49">
        <v>1859</v>
      </c>
      <c r="V35" s="76">
        <f t="shared" si="5"/>
        <v>162496.5</v>
      </c>
      <c r="W35" s="49">
        <f t="shared" si="6"/>
        <v>3884.2799999999997</v>
      </c>
      <c r="X35" s="49">
        <f t="shared" si="7"/>
        <v>971.06999999999994</v>
      </c>
      <c r="Y35" s="49">
        <f t="shared" si="18"/>
        <v>3217.68</v>
      </c>
      <c r="Z35" s="76">
        <f t="shared" si="9"/>
        <v>8073.0299999999988</v>
      </c>
      <c r="AA35" s="51">
        <f>V35-Z35</f>
        <v>154423.47</v>
      </c>
    </row>
    <row r="36" spans="1:27">
      <c r="A36" s="80" t="s">
        <v>96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76"/>
      <c r="W36" s="49"/>
      <c r="X36" s="49"/>
      <c r="Y36" s="49"/>
      <c r="Z36" s="76"/>
      <c r="AA36" s="51"/>
    </row>
    <row r="37" spans="1:27">
      <c r="A37" s="79" t="s">
        <v>21</v>
      </c>
      <c r="B37" s="49">
        <v>32369</v>
      </c>
      <c r="C37" s="49">
        <f t="shared" si="1"/>
        <v>3596.5555555555561</v>
      </c>
      <c r="D37" s="49">
        <f t="shared" ref="D37:D38" si="19">(B37/30*20)/12</f>
        <v>1798.2777777777781</v>
      </c>
      <c r="E37" s="49">
        <v>624</v>
      </c>
      <c r="F37" s="49">
        <v>1700</v>
      </c>
      <c r="G37" s="49">
        <v>31090</v>
      </c>
      <c r="H37" s="49">
        <f t="shared" si="3"/>
        <v>3454.4444444444439</v>
      </c>
      <c r="I37" s="49">
        <f t="shared" ref="I37:I38" si="20">G37/30*20/12</f>
        <v>1727.2222222222219</v>
      </c>
      <c r="J37" s="49">
        <v>11575</v>
      </c>
      <c r="K37" s="49">
        <v>4630</v>
      </c>
      <c r="L37" s="49"/>
      <c r="M37" s="49">
        <v>3470</v>
      </c>
      <c r="N37" s="49">
        <v>28940</v>
      </c>
      <c r="O37" s="49">
        <v>8000</v>
      </c>
      <c r="P37" s="49"/>
      <c r="Q37" s="49">
        <v>25000</v>
      </c>
      <c r="R37" s="49"/>
      <c r="S37" s="49"/>
      <c r="T37" s="49">
        <v>6017</v>
      </c>
      <c r="U37" s="49"/>
      <c r="V37" s="76">
        <f t="shared" si="5"/>
        <v>163991.5</v>
      </c>
      <c r="W37" s="49">
        <f t="shared" si="6"/>
        <v>3884.2799999999997</v>
      </c>
      <c r="X37" s="49">
        <f t="shared" si="7"/>
        <v>971.06999999999994</v>
      </c>
      <c r="Y37" s="49">
        <f t="shared" ref="Y37:Y38" si="21">1608.84+1608.84</f>
        <v>3217.68</v>
      </c>
      <c r="Z37" s="76">
        <f t="shared" si="9"/>
        <v>8073.0299999999988</v>
      </c>
      <c r="AA37" s="51">
        <f>V37-Z37</f>
        <v>155918.47</v>
      </c>
    </row>
    <row r="38" spans="1:27">
      <c r="A38" s="79" t="s">
        <v>97</v>
      </c>
      <c r="B38" s="49">
        <v>32369</v>
      </c>
      <c r="C38" s="49">
        <f t="shared" si="1"/>
        <v>3596.5555555555561</v>
      </c>
      <c r="D38" s="49">
        <f t="shared" si="19"/>
        <v>1798.2777777777781</v>
      </c>
      <c r="E38" s="49">
        <v>624</v>
      </c>
      <c r="F38" s="49">
        <v>1700</v>
      </c>
      <c r="G38" s="49">
        <v>31090</v>
      </c>
      <c r="H38" s="49">
        <f t="shared" si="3"/>
        <v>3454.4444444444439</v>
      </c>
      <c r="I38" s="49">
        <f t="shared" si="20"/>
        <v>1727.2222222222219</v>
      </c>
      <c r="J38" s="49">
        <v>11575</v>
      </c>
      <c r="K38" s="49">
        <v>4630</v>
      </c>
      <c r="L38" s="49"/>
      <c r="M38" s="49">
        <v>3470</v>
      </c>
      <c r="N38" s="49">
        <v>28940</v>
      </c>
      <c r="O38" s="49">
        <v>8000</v>
      </c>
      <c r="P38" s="49"/>
      <c r="Q38" s="49">
        <v>25000</v>
      </c>
      <c r="R38" s="49"/>
      <c r="S38" s="49"/>
      <c r="T38" s="50"/>
      <c r="U38" s="49">
        <v>1859</v>
      </c>
      <c r="V38" s="76">
        <f t="shared" si="5"/>
        <v>159833.5</v>
      </c>
      <c r="W38" s="49">
        <f t="shared" si="6"/>
        <v>3884.2799999999997</v>
      </c>
      <c r="X38" s="49">
        <f t="shared" si="7"/>
        <v>971.06999999999994</v>
      </c>
      <c r="Y38" s="49">
        <f t="shared" si="21"/>
        <v>3217.68</v>
      </c>
      <c r="Z38" s="76">
        <f t="shared" si="9"/>
        <v>8073.0299999999988</v>
      </c>
      <c r="AA38" s="51">
        <f>V38-Z38</f>
        <v>151760.47</v>
      </c>
    </row>
    <row r="39" spans="1:27">
      <c r="A39" s="82" t="s">
        <v>27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76"/>
      <c r="W39" s="49"/>
      <c r="X39" s="49"/>
      <c r="Y39" s="49"/>
      <c r="Z39" s="76"/>
      <c r="AA39" s="51"/>
    </row>
    <row r="40" spans="1:27">
      <c r="A40" s="79" t="s">
        <v>98</v>
      </c>
      <c r="B40" s="49">
        <v>32369</v>
      </c>
      <c r="C40" s="49">
        <f t="shared" si="1"/>
        <v>3596.5555555555561</v>
      </c>
      <c r="D40" s="49">
        <f t="shared" ref="D40:D41" si="22">(B40/30*20)/12</f>
        <v>1798.2777777777781</v>
      </c>
      <c r="E40" s="49">
        <v>624</v>
      </c>
      <c r="F40" s="49">
        <v>1700</v>
      </c>
      <c r="G40" s="49">
        <v>31090</v>
      </c>
      <c r="H40" s="49">
        <f t="shared" si="3"/>
        <v>3454.4444444444439</v>
      </c>
      <c r="I40" s="49">
        <f t="shared" ref="I40:I41" si="23">G40/30*20/12</f>
        <v>1727.2222222222219</v>
      </c>
      <c r="J40" s="49">
        <v>11575</v>
      </c>
      <c r="K40" s="49">
        <v>4630</v>
      </c>
      <c r="L40" s="49"/>
      <c r="M40" s="49">
        <v>3470</v>
      </c>
      <c r="N40" s="49">
        <v>28940</v>
      </c>
      <c r="O40" s="49">
        <v>8000</v>
      </c>
      <c r="P40" s="49"/>
      <c r="Q40" s="49">
        <v>25000</v>
      </c>
      <c r="R40" s="49"/>
      <c r="S40" s="49"/>
      <c r="T40" s="49">
        <v>6017</v>
      </c>
      <c r="U40" s="49"/>
      <c r="V40" s="76">
        <f t="shared" si="5"/>
        <v>163991.5</v>
      </c>
      <c r="W40" s="49">
        <f t="shared" si="6"/>
        <v>3884.2799999999997</v>
      </c>
      <c r="X40" s="49">
        <f t="shared" si="7"/>
        <v>971.06999999999994</v>
      </c>
      <c r="Y40" s="49">
        <f t="shared" ref="Y40:Y41" si="24">1608.84+1608.84</f>
        <v>3217.68</v>
      </c>
      <c r="Z40" s="76">
        <f t="shared" si="9"/>
        <v>8073.0299999999988</v>
      </c>
      <c r="AA40" s="51">
        <f>V40-Z40</f>
        <v>155918.47</v>
      </c>
    </row>
    <row r="41" spans="1:27">
      <c r="A41" s="79" t="s">
        <v>26</v>
      </c>
      <c r="B41" s="49">
        <v>32369</v>
      </c>
      <c r="C41" s="49">
        <f t="shared" si="1"/>
        <v>3596.5555555555561</v>
      </c>
      <c r="D41" s="49">
        <f t="shared" si="22"/>
        <v>1798.2777777777781</v>
      </c>
      <c r="E41" s="49">
        <v>624</v>
      </c>
      <c r="F41" s="49">
        <v>1700</v>
      </c>
      <c r="G41" s="49">
        <v>31090</v>
      </c>
      <c r="H41" s="49">
        <f t="shared" si="3"/>
        <v>3454.4444444444439</v>
      </c>
      <c r="I41" s="49">
        <f t="shared" si="23"/>
        <v>1727.2222222222219</v>
      </c>
      <c r="J41" s="49">
        <v>11575</v>
      </c>
      <c r="K41" s="49">
        <v>4630</v>
      </c>
      <c r="L41" s="49"/>
      <c r="M41" s="49">
        <v>3470</v>
      </c>
      <c r="N41" s="49">
        <v>28940</v>
      </c>
      <c r="O41" s="49">
        <v>8000</v>
      </c>
      <c r="P41" s="49"/>
      <c r="Q41" s="49">
        <v>25000</v>
      </c>
      <c r="R41" s="49">
        <v>2663</v>
      </c>
      <c r="S41" s="49"/>
      <c r="T41" s="50"/>
      <c r="U41" s="49">
        <v>1859</v>
      </c>
      <c r="V41" s="76">
        <f t="shared" si="5"/>
        <v>162496.5</v>
      </c>
      <c r="W41" s="49">
        <f t="shared" si="6"/>
        <v>3884.2799999999997</v>
      </c>
      <c r="X41" s="49">
        <f t="shared" si="7"/>
        <v>971.06999999999994</v>
      </c>
      <c r="Y41" s="49">
        <f t="shared" si="24"/>
        <v>3217.68</v>
      </c>
      <c r="Z41" s="76">
        <f t="shared" si="9"/>
        <v>8073.0299999999988</v>
      </c>
      <c r="AA41" s="51">
        <f>V41-Z41</f>
        <v>154423.47</v>
      </c>
    </row>
    <row r="42" spans="1:27">
      <c r="A42" s="83" t="s">
        <v>99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76"/>
      <c r="W42" s="49"/>
      <c r="X42" s="49"/>
      <c r="Y42" s="49"/>
      <c r="Z42" s="76"/>
      <c r="AA42" s="51"/>
    </row>
    <row r="43" spans="1:27">
      <c r="A43" s="79" t="s">
        <v>100</v>
      </c>
      <c r="B43" s="49">
        <v>32369</v>
      </c>
      <c r="C43" s="49">
        <f t="shared" si="1"/>
        <v>3596.5555555555561</v>
      </c>
      <c r="D43" s="49">
        <f t="shared" ref="D43" si="25">(B43/30*20)/12</f>
        <v>1798.2777777777781</v>
      </c>
      <c r="E43" s="49">
        <v>624</v>
      </c>
      <c r="F43" s="49">
        <v>1700</v>
      </c>
      <c r="G43" s="49">
        <v>31090</v>
      </c>
      <c r="H43" s="49">
        <f t="shared" si="3"/>
        <v>3454.4444444444439</v>
      </c>
      <c r="I43" s="49">
        <f t="shared" ref="I43" si="26">G43/30*20/12</f>
        <v>1727.2222222222219</v>
      </c>
      <c r="J43" s="49">
        <v>11575</v>
      </c>
      <c r="K43" s="49">
        <v>4630</v>
      </c>
      <c r="L43" s="49"/>
      <c r="M43" s="49">
        <v>3470</v>
      </c>
      <c r="N43" s="49">
        <v>28940</v>
      </c>
      <c r="O43" s="49">
        <v>8000</v>
      </c>
      <c r="P43" s="49"/>
      <c r="Q43" s="49">
        <v>25000</v>
      </c>
      <c r="R43" s="49"/>
      <c r="S43" s="49"/>
      <c r="T43" s="49"/>
      <c r="U43" s="49"/>
      <c r="V43" s="76">
        <f t="shared" si="5"/>
        <v>157974.5</v>
      </c>
      <c r="W43" s="49">
        <f t="shared" si="6"/>
        <v>3884.2799999999997</v>
      </c>
      <c r="X43" s="49">
        <f t="shared" si="7"/>
        <v>971.06999999999994</v>
      </c>
      <c r="Y43" s="49">
        <f>1608.84+1608.84</f>
        <v>3217.68</v>
      </c>
      <c r="Z43" s="76">
        <f t="shared" si="9"/>
        <v>8073.0299999999988</v>
      </c>
      <c r="AA43" s="51">
        <f>V43-Z43</f>
        <v>149901.47</v>
      </c>
    </row>
    <row r="44" spans="1:27">
      <c r="A44" s="81" t="s">
        <v>101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76"/>
      <c r="W44" s="49"/>
      <c r="X44" s="49"/>
      <c r="Y44" s="49"/>
      <c r="Z44" s="76"/>
      <c r="AA44" s="51"/>
    </row>
    <row r="45" spans="1:27">
      <c r="A45" s="79" t="s">
        <v>22</v>
      </c>
      <c r="B45" s="49">
        <v>32369</v>
      </c>
      <c r="C45" s="49">
        <f t="shared" si="1"/>
        <v>3596.5555555555561</v>
      </c>
      <c r="D45" s="49">
        <f t="shared" ref="D45" si="27">(B45/30*20)/12</f>
        <v>1798.2777777777781</v>
      </c>
      <c r="E45" s="49">
        <v>624</v>
      </c>
      <c r="F45" s="49">
        <v>1700</v>
      </c>
      <c r="G45" s="49">
        <v>31090</v>
      </c>
      <c r="H45" s="49">
        <f t="shared" si="3"/>
        <v>3454.4444444444439</v>
      </c>
      <c r="I45" s="49">
        <f t="shared" ref="I45" si="28">G45/30*20/12</f>
        <v>1727.2222222222219</v>
      </c>
      <c r="J45" s="49">
        <v>11575</v>
      </c>
      <c r="K45" s="49">
        <v>4630</v>
      </c>
      <c r="L45" s="49"/>
      <c r="M45" s="49">
        <v>3470</v>
      </c>
      <c r="N45" s="49">
        <v>28940</v>
      </c>
      <c r="O45" s="49">
        <v>8000</v>
      </c>
      <c r="P45" s="49"/>
      <c r="Q45" s="49">
        <v>25000</v>
      </c>
      <c r="R45" s="49"/>
      <c r="S45" s="49"/>
      <c r="T45" s="49"/>
      <c r="U45" s="49"/>
      <c r="V45" s="76">
        <f t="shared" si="5"/>
        <v>157974.5</v>
      </c>
      <c r="W45" s="49">
        <f t="shared" si="6"/>
        <v>3884.2799999999997</v>
      </c>
      <c r="X45" s="49">
        <f t="shared" si="7"/>
        <v>971.06999999999994</v>
      </c>
      <c r="Y45" s="49">
        <f>1608.84+1608.84</f>
        <v>3217.68</v>
      </c>
      <c r="Z45" s="76">
        <f t="shared" si="9"/>
        <v>8073.0299999999988</v>
      </c>
      <c r="AA45" s="51">
        <f>V45-Z45</f>
        <v>149901.47</v>
      </c>
    </row>
    <row r="46" spans="1:27">
      <c r="A46" s="80" t="s">
        <v>102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76"/>
      <c r="W46" s="49"/>
      <c r="X46" s="49"/>
      <c r="Y46" s="49"/>
      <c r="Z46" s="76"/>
      <c r="AA46" s="51"/>
    </row>
    <row r="47" spans="1:27">
      <c r="A47" s="79" t="s">
        <v>103</v>
      </c>
      <c r="B47" s="49">
        <v>32369</v>
      </c>
      <c r="C47" s="49">
        <f t="shared" si="1"/>
        <v>3596.5555555555561</v>
      </c>
      <c r="D47" s="49">
        <f t="shared" ref="D47" si="29">(B47/30*20)/12</f>
        <v>1798.2777777777781</v>
      </c>
      <c r="E47" s="49">
        <v>624</v>
      </c>
      <c r="F47" s="49">
        <v>1700</v>
      </c>
      <c r="G47" s="49">
        <v>31090</v>
      </c>
      <c r="H47" s="49">
        <f t="shared" si="3"/>
        <v>3454.4444444444439</v>
      </c>
      <c r="I47" s="49">
        <f t="shared" ref="I47" si="30">G47/30*20/12</f>
        <v>1727.2222222222219</v>
      </c>
      <c r="J47" s="49">
        <v>11575</v>
      </c>
      <c r="K47" s="49">
        <v>4630</v>
      </c>
      <c r="L47" s="49"/>
      <c r="M47" s="49">
        <v>3470</v>
      </c>
      <c r="N47" s="49">
        <v>28940</v>
      </c>
      <c r="O47" s="49">
        <v>8000</v>
      </c>
      <c r="P47" s="49"/>
      <c r="Q47" s="49">
        <v>25000</v>
      </c>
      <c r="R47" s="50"/>
      <c r="S47" s="50"/>
      <c r="T47" s="50"/>
      <c r="U47" s="50"/>
      <c r="V47" s="76">
        <f t="shared" si="5"/>
        <v>157974.5</v>
      </c>
      <c r="W47" s="49">
        <f t="shared" si="6"/>
        <v>3884.2799999999997</v>
      </c>
      <c r="X47" s="49">
        <f t="shared" si="7"/>
        <v>971.06999999999994</v>
      </c>
      <c r="Y47" s="49">
        <f>1608.84+1608.84</f>
        <v>3217.68</v>
      </c>
      <c r="Z47" s="76">
        <f t="shared" si="9"/>
        <v>8073.0299999999988</v>
      </c>
      <c r="AA47" s="51">
        <f>V47-Z47</f>
        <v>149901.47</v>
      </c>
    </row>
    <row r="48" spans="1:27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</row>
    <row r="49" spans="1:24" s="53" customFormat="1" ht="13.5">
      <c r="A49" s="100" t="s">
        <v>109</v>
      </c>
      <c r="B49" s="53" t="s">
        <v>110</v>
      </c>
      <c r="S49" s="101"/>
      <c r="W49" s="101"/>
      <c r="X49" s="101"/>
    </row>
    <row r="50" spans="1:24" s="53" customFormat="1" ht="13.5">
      <c r="A50" s="102"/>
      <c r="B50" s="53" t="s">
        <v>111</v>
      </c>
      <c r="S50" s="101"/>
      <c r="W50" s="101"/>
      <c r="X50" s="101"/>
    </row>
    <row r="51" spans="1:24" s="53" customFormat="1" ht="13.5">
      <c r="A51" s="103"/>
      <c r="B51" s="53" t="s">
        <v>112</v>
      </c>
      <c r="S51" s="101"/>
      <c r="W51" s="101"/>
      <c r="X51" s="101"/>
    </row>
    <row r="52" spans="1:24" s="53" customFormat="1" ht="13.5">
      <c r="A52" s="100" t="s">
        <v>113</v>
      </c>
      <c r="B52" s="53" t="s">
        <v>114</v>
      </c>
      <c r="S52" s="101"/>
      <c r="W52" s="101"/>
      <c r="X52" s="101"/>
    </row>
    <row r="53" spans="1:24" s="53" customFormat="1" ht="13.5">
      <c r="A53" s="100" t="s">
        <v>115</v>
      </c>
      <c r="B53" s="53" t="s">
        <v>116</v>
      </c>
      <c r="S53" s="101"/>
      <c r="W53" s="101"/>
      <c r="X53" s="101"/>
    </row>
    <row r="54" spans="1:24" s="53" customFormat="1" ht="13.5">
      <c r="A54" s="100" t="s">
        <v>117</v>
      </c>
      <c r="B54" s="53" t="s">
        <v>121</v>
      </c>
      <c r="S54" s="101"/>
      <c r="W54" s="101"/>
      <c r="X54" s="101"/>
    </row>
    <row r="55" spans="1:24" s="53" customFormat="1" ht="13.5">
      <c r="A55" s="100" t="s">
        <v>118</v>
      </c>
      <c r="B55" s="53" t="s">
        <v>119</v>
      </c>
      <c r="S55" s="101"/>
      <c r="W55" s="101"/>
      <c r="X55" s="101"/>
    </row>
    <row r="56" spans="1:24" s="53" customFormat="1" ht="13.5">
      <c r="A56" s="100" t="s">
        <v>120</v>
      </c>
      <c r="B56" s="53" t="s">
        <v>122</v>
      </c>
      <c r="S56" s="101"/>
      <c r="W56" s="101"/>
      <c r="X56" s="101"/>
    </row>
  </sheetData>
  <mergeCells count="3">
    <mergeCell ref="A1:AA1"/>
    <mergeCell ref="B2:V2"/>
    <mergeCell ref="W2:Z2"/>
  </mergeCells>
  <pageMargins left="0.70866141732283472" right="0.70866141732283472" top="0.74803149606299213" bottom="0.74803149606299213" header="0.31496062992125984" footer="0.31496062992125984"/>
  <pageSetup paperSize="5" scale="5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PERSONAL CONGRESO</vt:lpstr>
      <vt:lpstr>DIPUTADOS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2017-01-10T16:36:10Z</cp:lastPrinted>
  <dcterms:created xsi:type="dcterms:W3CDTF">2017-01-06T18:23:13Z</dcterms:created>
  <dcterms:modified xsi:type="dcterms:W3CDTF">2017-01-23T19:42:10Z</dcterms:modified>
</cp:coreProperties>
</file>